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6380" windowHeight="7770" activeTab="0"/>
  </bookViews>
  <sheets>
    <sheet name="Образец плана на 2013" sheetId="1" r:id="rId1"/>
  </sheets>
  <definedNames>
    <definedName name="_xlnm.Print_Area" localSheetId="0">'Образец плана на 2013'!$A$1:$Z$672</definedName>
  </definedNames>
  <calcPr fullCalcOnLoad="1"/>
</workbook>
</file>

<file path=xl/comments1.xml><?xml version="1.0" encoding="utf-8"?>
<comments xmlns="http://schemas.openxmlformats.org/spreadsheetml/2006/main">
  <authors>
    <author>Aigerim Beisenova [Айгерим Бейсенова]</author>
  </authors>
  <commentList>
    <comment ref="K103" authorId="0">
      <text>
        <r>
          <rPr>
            <b/>
            <sz val="9"/>
            <rFont val="Tahoma"/>
            <family val="2"/>
          </rPr>
          <t>Aigerim Beisenova [Айгерим Бейсенова]:</t>
        </r>
        <r>
          <rPr>
            <sz val="9"/>
            <rFont val="Tahoma"/>
            <family val="2"/>
          </rPr>
          <t xml:space="preserve">
</t>
        </r>
      </text>
    </comment>
  </commentList>
</comments>
</file>

<file path=xl/sharedStrings.xml><?xml version="1.0" encoding="utf-8"?>
<sst xmlns="http://schemas.openxmlformats.org/spreadsheetml/2006/main" count="8080" uniqueCount="2284">
  <si>
    <t xml:space="preserve">№ </t>
  </si>
  <si>
    <t>Ұйымның атауы</t>
  </si>
  <si>
    <t>ТЖҚ коды</t>
  </si>
  <si>
    <t>Сатылып алынатын тауарлардың, жұмыстар мен қызметтердің атауы</t>
  </si>
  <si>
    <t>Тауарлардың, жұмыстар мен қызметтердің қысқаша сипаттамасы (сипаты)</t>
  </si>
  <si>
    <t>Қосымша сипаттама</t>
  </si>
  <si>
    <t>Сатып алу тәсілдері</t>
  </si>
  <si>
    <t>Жергілікті қамту болжамы, %</t>
  </si>
  <si>
    <t>Сатып алуды іске асыру орнының ӘАОЖ коды</t>
  </si>
  <si>
    <t>Сатып алуды іске асыру орны (мекенжайы)</t>
  </si>
  <si>
    <t>Сатып алуды іске асыру мерзімі (өткізудің болжалды күні/айы)</t>
  </si>
  <si>
    <t xml:space="preserve">Тауарды жеткізу, жұмыстарды атқару, қызметтер көрсету өңірі, орны </t>
  </si>
  <si>
    <t xml:space="preserve">ИНКОТЕРМС 2010 бойынша жеткізу талаптары </t>
  </si>
  <si>
    <t>Тауарларды жеткізу, жұмыстарды орындау, қызметтер көрсету мерзімдері мен кестесі</t>
  </si>
  <si>
    <t>Төлем шарттары (аванстық төлем мөлшері), %</t>
  </si>
  <si>
    <t>МӨБЖ бойынша өлшеу бірлігінің коды</t>
  </si>
  <si>
    <t>Өлшеу бірлігі</t>
  </si>
  <si>
    <t>Саны, көлемі</t>
  </si>
  <si>
    <t>Бір бірлігі үшін маркетингтік баға, ҚҚС қоспағанда</t>
  </si>
  <si>
    <t>ТЖҚ сатып алу үшін жоспарланған сома, ҚҚС қоспағанда, теңге</t>
  </si>
  <si>
    <t>ТЖҚ сатып алуға жоспарланған сома ҚҚС қосқанда, теңге</t>
  </si>
  <si>
    <t>Сатып алу басымдығы</t>
  </si>
  <si>
    <t>Сатып алу жылы</t>
  </si>
  <si>
    <t>Ескертпе</t>
  </si>
  <si>
    <t>1. Тауарлар</t>
  </si>
  <si>
    <t>1 Т</t>
  </si>
  <si>
    <t>"Қазақстан-Қытай Құбыры" ЖШС</t>
  </si>
  <si>
    <t>32.99.61.00.00.00.30.20.1</t>
  </si>
  <si>
    <t xml:space="preserve">Бағдарламалық қамту </t>
  </si>
  <si>
    <t>Бағдарламалық өнім - заңнамалық актілердің жинағы</t>
  </si>
  <si>
    <t>Электрондық құқықтық Параграф жүйесі</t>
  </si>
  <si>
    <t>БД</t>
  </si>
  <si>
    <t>DDP</t>
  </si>
  <si>
    <t>2 Т</t>
  </si>
  <si>
    <t>35.11.10.00.00.00.10.11.2</t>
  </si>
  <si>
    <t>Электр қуаты</t>
  </si>
  <si>
    <t>МЕМСТ 13109-97 тұтынушыларды қамту үшін</t>
  </si>
  <si>
    <t xml:space="preserve">Атасу-Алашанькоу мұнай құбырының 0 шақырымынан 69 шақырымына дейінгі трасса бойындағы ӘЖ-10кВ үшін электр қуаты </t>
  </si>
  <si>
    <t>3 Т</t>
  </si>
  <si>
    <t>Атасу-Алашанькоу мұнай құбырының 96 шақырымынан 180 шақырымына дейінгі трасса бойындағы ӘЖ-10кВ үшін электр қуаты</t>
  </si>
  <si>
    <t>4 Т</t>
  </si>
  <si>
    <t>Атасу-Алашанькоу мұнай құбырының 203 шақырымынан 520 шақырымына дейінгі трасса бойындағы ӘЖ-10кВ үшін электр қуаты</t>
  </si>
  <si>
    <t>5 Т</t>
  </si>
  <si>
    <t>Атасу-Алашанькоу мұнай құбырының 545 шақырымынан 657 шақырымына дейінгі трасса бойындағы ӘЖ-10кВ үшін электр қуаты</t>
  </si>
  <si>
    <t>6 Т</t>
  </si>
  <si>
    <t>Атасу-Алашанькоу мұнай құбырының 684 шақырымынан 850 шақырымына дейінгі трасса бойындағы ӘЖ-10кВ үшін электр қуаты</t>
  </si>
  <si>
    <t>7 Т</t>
  </si>
  <si>
    <t>Атасу-Алашанькоу мұнай құбырының 850 шақырымынан 960 шақырымына дейінгі трасса бойындағы ӘЖ-10кВ үшін электр қуаты</t>
  </si>
  <si>
    <t>8 Т</t>
  </si>
  <si>
    <t>27.90.40.31.00.00.10.01.1</t>
  </si>
  <si>
    <t>Түрлендіргіш</t>
  </si>
  <si>
    <t>Электрохимиялық тотығудан жерасты металл құрылыстарын катодтық қорғау шін</t>
  </si>
  <si>
    <t>Кеңқия-Құмкөл магистральді мұнай құбырының азаймайтын авариялық қоры үшін</t>
  </si>
  <si>
    <t>9 Т</t>
  </si>
  <si>
    <t>Кеңқия-Құмкөл мұнай құбырының 0 шақырымынан 231 шақырымына дейінгі трасса бойындағы ӘЖ-10кВ үшін электр қуаты</t>
  </si>
  <si>
    <t>10 Т</t>
  </si>
  <si>
    <t>Кеңқия-Құмкөл мұнай құбырының 231 шақырымынан 794 шақырымына дейінгі трасса бойындағы ӘЖ-10кВ үшін электр қуаты</t>
  </si>
  <si>
    <t>11 Т</t>
  </si>
  <si>
    <t>19.20.21.00.00.00.11.50.1</t>
  </si>
  <si>
    <t>Бензин</t>
  </si>
  <si>
    <t>этилденбеген және этилденген, ұшқынды тұтанатын қозғалтқыштар үшін өндірілген: Аи-92</t>
  </si>
  <si>
    <t xml:space="preserve"> </t>
  </si>
  <si>
    <t>12 Т</t>
  </si>
  <si>
    <t>13.92.12.00.00.11.12.20.1</t>
  </si>
  <si>
    <t>Мақтадан тігілген төсек-орын тысы</t>
  </si>
  <si>
    <t>өлшемі 150*215 см аса жоғары тығыздықтағы мақтадан  тоқылған бір жарым кісілік сейсеп, МЕМСТ 31307-2005</t>
  </si>
  <si>
    <t>13 Т</t>
  </si>
  <si>
    <t>13.92.12.00.00.13.10.10.1</t>
  </si>
  <si>
    <t>аса жоғары тығыздықтағы мақтадан  тоқылған жастыққаптар (130—280 жіп/см2), өлшемі 70*70 см , МЕМСТ 31307-2005</t>
  </si>
  <si>
    <t>14 Т</t>
  </si>
  <si>
    <t>13.92.12.00.00.12.12.20.1</t>
  </si>
  <si>
    <t>аса жоғары тығыздықтағы мақтадан  тоқылған бір жарым кісілік жайма  (130—280 жіп/см2), өлшемі 150*215 см, МЕМСТ 31307-2005</t>
  </si>
  <si>
    <t>15 Т</t>
  </si>
  <si>
    <t>13.92.24.00.00.00.92.45.1</t>
  </si>
  <si>
    <t>матрас</t>
  </si>
  <si>
    <t>мақтадан</t>
  </si>
  <si>
    <t>16 Т</t>
  </si>
  <si>
    <t>13.92.11.00.00.12.21.10.1</t>
  </si>
  <si>
    <t>көрпе</t>
  </si>
  <si>
    <t>мамық көрпе, бір жарымдық, өлшемі 150*200 см, МЕМСТ 30332-95</t>
  </si>
  <si>
    <t>17 Т</t>
  </si>
  <si>
    <t>13.92.24.00.00.00.84.10.1</t>
  </si>
  <si>
    <t>жастық</t>
  </si>
  <si>
    <t>Жатын мамық-құсжастық, өлшемі 70*70 см</t>
  </si>
  <si>
    <t>18 Т</t>
  </si>
  <si>
    <t>13.92.16.00.00.10.50.10.5</t>
  </si>
  <si>
    <t>жапқыш</t>
  </si>
  <si>
    <t>басқа да материалдардан жасалған жатын жапқыш, оның ішінде аралас ересек, өлшемі 150*200 см</t>
  </si>
  <si>
    <t>19 Т</t>
  </si>
  <si>
    <t>13.92.14.00.00.00.12.60.1</t>
  </si>
  <si>
    <t>Түкті матадан жасалған туалет жаулықтары</t>
  </si>
  <si>
    <t>Түкті матадан жасалған сүлгі, өлшемі 100*150</t>
  </si>
  <si>
    <t>20 Т</t>
  </si>
  <si>
    <t>13.92.14.00.00.00.12.30.1</t>
  </si>
  <si>
    <t>Түкті матадан жасалған сүлгі, өлшемі 50*70 см</t>
  </si>
  <si>
    <t>21 Т</t>
  </si>
  <si>
    <t>23.12.13.00.00.22.10.10.2</t>
  </si>
  <si>
    <t xml:space="preserve"> Айна</t>
  </si>
  <si>
    <t xml:space="preserve"> Тұрмыстық шыны айна. МЕМСТ 17716-91</t>
  </si>
  <si>
    <t>22 Т</t>
  </si>
  <si>
    <t>31.01.12.00.00.04.02.17.1</t>
  </si>
  <si>
    <t xml:space="preserve"> Ілгіш</t>
  </si>
  <si>
    <t>костюмге арналған едендік, құрама (металл, ағаш)</t>
  </si>
  <si>
    <t>23 Т</t>
  </si>
  <si>
    <t>23.41.11.10.10.10.10.30.1</t>
  </si>
  <si>
    <t>шәй сервизі</t>
  </si>
  <si>
    <t>12 кісіге арналған жұқа бүйірлі фарфор шәй сервизі. МЕМСТ 28390-89</t>
  </si>
  <si>
    <t>24 Т</t>
  </si>
  <si>
    <t>23.41.11.00.10.30.40.01.2</t>
  </si>
  <si>
    <t>тәрелке</t>
  </si>
  <si>
    <t>фарфор</t>
  </si>
  <si>
    <t>25 Т</t>
  </si>
  <si>
    <t>23.44.11.00.00.00.17.10.1</t>
  </si>
  <si>
    <t>саптыаяқ</t>
  </si>
  <si>
    <t xml:space="preserve"> кесімді сыйымдылығы 250 см3 МЕМСТ 9147-80 фарфор саптыаяқ 1</t>
  </si>
  <si>
    <t>26 Т</t>
  </si>
  <si>
    <t>қасық</t>
  </si>
  <si>
    <t>тот баспайтын болаттан жасалған ас қасықтар</t>
  </si>
  <si>
    <t>27 Т</t>
  </si>
  <si>
    <t>25.71.14.00.00.10.17.10.2</t>
  </si>
  <si>
    <t>тот баспайтын болаттан жасалған шәй қасықтар</t>
  </si>
  <si>
    <t>28 Т</t>
  </si>
  <si>
    <t>25.71.14.00.00.50.11.10.1</t>
  </si>
  <si>
    <t>шанышқы</t>
  </si>
  <si>
    <t>29 Т</t>
  </si>
  <si>
    <t xml:space="preserve">27.51.24.00.01.01.01.40.1            </t>
  </si>
  <si>
    <t>  Жасырын жылыту элементі бар. Көлемі 2 және одан астам литр.</t>
  </si>
  <si>
    <t>2013 - 2014</t>
  </si>
  <si>
    <t>30 Т</t>
  </si>
  <si>
    <t>32.99.87.00.00.00.00.10.1</t>
  </si>
  <si>
    <t xml:space="preserve"> жаңа жылдық сыйлықтар</t>
  </si>
  <si>
    <t>түр түрімен</t>
  </si>
  <si>
    <t>балалардың жаңа жылдық сыйлықтары</t>
  </si>
  <si>
    <t>31 Т</t>
  </si>
  <si>
    <t>14.12.30.00.00.10.10.14.1</t>
  </si>
  <si>
    <t>Футболка</t>
  </si>
  <si>
    <t>қысқа жең</t>
  </si>
  <si>
    <t>32 Т</t>
  </si>
  <si>
    <t>14.14.22.00.00.10.11.10.1</t>
  </si>
  <si>
    <t xml:space="preserve"> Ерлер ішкиімі</t>
  </si>
  <si>
    <t>Мақта-мата кездемесінен тігілген ерлердің ішкі киімі</t>
  </si>
  <si>
    <t>33 Т</t>
  </si>
  <si>
    <t>14.12.30.00.00.11.08.00.1</t>
  </si>
  <si>
    <t xml:space="preserve">Қолбақтар </t>
  </si>
  <si>
    <t>Теріден жасалған бес саусақ қолбақтар</t>
  </si>
  <si>
    <t>34 Т</t>
  </si>
  <si>
    <t>15.20.32.00.00.00.12.74.1</t>
  </si>
  <si>
    <t>Ерлер аяқ киімі</t>
  </si>
  <si>
    <t>былғары теріден, табаны резинадан, теріден немесе полимер материалдардан, МЕМСТ 26167-2005</t>
  </si>
  <si>
    <t>35 Т</t>
  </si>
  <si>
    <t>14.19.42.00.00.00.40.35.1</t>
  </si>
  <si>
    <t>Қалпақ</t>
  </si>
  <si>
    <t xml:space="preserve"> жүн матадан тігілген ерлердіңкі</t>
  </si>
  <si>
    <t>36 Т</t>
  </si>
  <si>
    <t>26.20.16.12.12.11.11.10.1</t>
  </si>
  <si>
    <t>Тонер</t>
  </si>
  <si>
    <t xml:space="preserve">Canon C-EXV 11 </t>
  </si>
  <si>
    <t>2013-2014</t>
  </si>
  <si>
    <t>37 Т</t>
  </si>
  <si>
    <t xml:space="preserve">Canon C-EXV 22 </t>
  </si>
  <si>
    <t>38 Т</t>
  </si>
  <si>
    <t>26.20.16.11.13.11.11.10.1</t>
  </si>
  <si>
    <t>Картридж</t>
  </si>
  <si>
    <t>Тонерлік. Қара.</t>
  </si>
  <si>
    <t xml:space="preserve"> CF280X</t>
  </si>
  <si>
    <t>006</t>
  </si>
  <si>
    <t>метр</t>
  </si>
  <si>
    <t>39 Т</t>
  </si>
  <si>
    <t xml:space="preserve"> HP Q7516A</t>
  </si>
  <si>
    <t>40 Т</t>
  </si>
  <si>
    <t xml:space="preserve"> Panasonic KX-FA85A</t>
  </si>
  <si>
    <t>41 Т</t>
  </si>
  <si>
    <t>Canon FX-10</t>
  </si>
  <si>
    <t>42 Т</t>
  </si>
  <si>
    <t xml:space="preserve"> HP Q7553A</t>
  </si>
  <si>
    <t>43 Т</t>
  </si>
  <si>
    <t>32.99.61.00.00.00.30.80.1</t>
  </si>
  <si>
    <t xml:space="preserve">Бағдарламалық өнімге арналған лицензия </t>
  </si>
  <si>
    <t>Бағдарламалық өнімге арналған лицензия (пайдалану құқығы)</t>
  </si>
  <si>
    <t xml:space="preserve">ҚР аумағында қолданылатын, нормативтік-техникалық құжаттамасы бар Ақпараттық жүйе
</t>
  </si>
  <si>
    <t>44 Т</t>
  </si>
  <si>
    <t>25.72.13.00.00.30.20.10.1</t>
  </si>
  <si>
    <t>Бақылау пломбасы</t>
  </si>
  <si>
    <t>Пластмасса пломбалар</t>
  </si>
  <si>
    <t>45 Т</t>
  </si>
  <si>
    <t>25.93.15.00.00.10.10.89.1</t>
  </si>
  <si>
    <t xml:space="preserve">Сым 
</t>
  </si>
  <si>
    <t>МемСТ 3282-74, жабындысыз сым, диаметрі 0,18 мм</t>
  </si>
  <si>
    <t>46 Т</t>
  </si>
  <si>
    <t>25.72.13.00.00.30.15.10.1</t>
  </si>
  <si>
    <t xml:space="preserve">индикаторлық пломба </t>
  </si>
  <si>
    <t>Бір реттік индикаторлық пломба, екі құрауышты құрылғыдан, айналмалы гальванизацияланған сымнан (клипсил) тұрады</t>
  </si>
  <si>
    <t>47 Т</t>
  </si>
  <si>
    <t>11.07.11.00.00.00.01.20.4</t>
  </si>
  <si>
    <t>Су</t>
  </si>
  <si>
    <t>Минералды табиғи аспаздық газдалмаған ауыз су. Құрамы ионды-тұзды және газды, биологиялық белсенді құрауыштары жоғары. Минералдануы 1 г/дм3-тан кем емес немесе азырақ минералдануы кезінде бальнеологиялық нормалардан төмен емес мөлшердегі биологиялық белсенді микроқұрауыштары бар. V 5 литрден жоғары.</t>
  </si>
  <si>
    <t>Бөтелкедегі ауыз су/Сиымдылығы 19 л.</t>
  </si>
  <si>
    <t>48 Т</t>
  </si>
  <si>
    <t>22.11.17.11.15.13.11.29.1</t>
  </si>
  <si>
    <t xml:space="preserve">Автошина </t>
  </si>
  <si>
    <t>49 Т</t>
  </si>
  <si>
    <t>22.11.17.00.11.16.11.35.1</t>
  </si>
  <si>
    <t>Өлшемі:265/70/R17.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17. Жаздық шина</t>
  </si>
  <si>
    <t>50 Т</t>
  </si>
  <si>
    <t>22.11.17.11.16.12.11.29.1</t>
  </si>
  <si>
    <t>Өлшемі:265/70/R17.  Жеңііл автокөліктерге арналған пневматикалық жаңа резина шина. Шинаның конструкциясы: радиал. Жиынтықтылығы: камерасыз шина. Шеңберінің номинал диаметрі: 17. Қыстық шина.</t>
  </si>
  <si>
    <t>51 Т</t>
  </si>
  <si>
    <t>22.11.17.00.11.14.11.27.1</t>
  </si>
  <si>
    <t>Өлшемі:195/70/R15С.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17. Жаздық шина.</t>
  </si>
  <si>
    <t>52 Т</t>
  </si>
  <si>
    <t>22.11.17.11.17.12.12.39.1</t>
  </si>
  <si>
    <t>Өлшемі:195/70/R15С.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15. Қыстық шипа шегеленбеген шина.</t>
  </si>
  <si>
    <t>53 Т</t>
  </si>
  <si>
    <t>22.11.17.11.17.13.11.90.1</t>
  </si>
  <si>
    <t>Өлшемі:285/60/R18.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18. Қыстық шипа шегеленбеген шина.</t>
  </si>
  <si>
    <t>54 Т</t>
  </si>
  <si>
    <t>17.23.12.15.10.10.10.00.1</t>
  </si>
  <si>
    <t>Өлшемі:285/60R18.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18. Барлық маусымдық шипа шегеленбеген шина.</t>
  </si>
  <si>
    <t>55 Т</t>
  </si>
  <si>
    <t>01.19.21.00.00.00.04.10.1</t>
  </si>
  <si>
    <t>Сыйлық сертификаты</t>
  </si>
  <si>
    <t>Тауарларды алуға арналған сыйлық сетификаты</t>
  </si>
  <si>
    <t>8 наурыз Халықаралық әйелдер күніне сыйлық сертификаты</t>
  </si>
  <si>
    <t>56 Т</t>
  </si>
  <si>
    <t>22.11.17.11.14.12.12.20.1</t>
  </si>
  <si>
    <t>Бөлме өсімдіктері</t>
  </si>
  <si>
    <t>Құмыралардағы гүлдер мен өсімдіктер</t>
  </si>
  <si>
    <t>8 наурыз Халықаралық әйелдер күніне гүлдер</t>
  </si>
  <si>
    <t>57 Т</t>
  </si>
  <si>
    <t>14.19.12.00.00.50.01.01.1</t>
  </si>
  <si>
    <t xml:space="preserve">Волейбол формасы  </t>
  </si>
  <si>
    <t>Кәсіби, ойындық. Майка мен шолақ шалбардан тұрады</t>
  </si>
  <si>
    <t>58 Т</t>
  </si>
  <si>
    <t>32.99.61.00.00.00.30.78.1</t>
  </si>
  <si>
    <t>вирусқа қарсы</t>
  </si>
  <si>
    <t>Вирусқа қарсы бағдарламалық қамту (Kaspersky Total Space Security)</t>
  </si>
  <si>
    <t>59 Т</t>
  </si>
  <si>
    <t>14.12.30.00.00.70.10.11.1</t>
  </si>
  <si>
    <t>Шлемнің астынан киетін телпек</t>
  </si>
  <si>
    <t>Жылы</t>
  </si>
  <si>
    <t>60 Т</t>
  </si>
  <si>
    <t>32.99.11.00.00.05.20.10.1</t>
  </si>
  <si>
    <t xml:space="preserve"> Жартылай маска</t>
  </si>
  <si>
    <t>Тыныс алу органдарын қорғауға арналған</t>
  </si>
  <si>
    <t>61 Т</t>
  </si>
  <si>
    <t>14.12.11.00.00.60.10.15.1</t>
  </si>
  <si>
    <t>Ерлер костюмі</t>
  </si>
  <si>
    <t>жаздық, күртеше мен жартылай комбинезоннан тұрады</t>
  </si>
  <si>
    <t>62 Т</t>
  </si>
  <si>
    <t>14.12.30.00.00.70.10.09.1</t>
  </si>
  <si>
    <t>Бейсболка</t>
  </si>
  <si>
    <t>спорттық бас киім</t>
  </si>
  <si>
    <t>63 Т</t>
  </si>
  <si>
    <t>32.50.42.00.00.00.11.20.1</t>
  </si>
  <si>
    <t xml:space="preserve">Күннен қорғайтын көзілдіріктер </t>
  </si>
  <si>
    <t xml:space="preserve">Көру қабілетін түзетуге арналған линзасы платстмасса күннен қорғайтын көзілдіріктер </t>
  </si>
  <si>
    <t>64 Т</t>
  </si>
  <si>
    <t>14.19.12.00.00.10.10.10.1</t>
  </si>
  <si>
    <t>Спорттық костюм</t>
  </si>
  <si>
    <t>Мақта-мата талшығынан жасалған ерлердің спорттық трикотаж костюмдері</t>
  </si>
  <si>
    <t>65 Т</t>
  </si>
  <si>
    <t>14.19.12.00.00.50.02.01.1</t>
  </si>
  <si>
    <t>Футбол формасы</t>
  </si>
  <si>
    <t>Кәсіби, ойындық. Қысқа жең футболка мен шолақ шалбардан тұрады.</t>
  </si>
  <si>
    <t>66 Т</t>
  </si>
  <si>
    <t>14.31.10.00.00.00.40.20.1</t>
  </si>
  <si>
    <t>Гетры</t>
  </si>
  <si>
    <t xml:space="preserve">мақта-мата және аралас жүннен тігілген спорттық гетрылар </t>
  </si>
  <si>
    <t>67 Т</t>
  </si>
  <si>
    <t>14.19.22.00.00.00.26.27.1</t>
  </si>
  <si>
    <t>Спорттық поло футболкасы</t>
  </si>
  <si>
    <t>68 Т</t>
  </si>
  <si>
    <t>15.20.29.20.20.10.10.10.1</t>
  </si>
  <si>
    <t>Кроссовкалар</t>
  </si>
  <si>
    <t>69 Т</t>
  </si>
  <si>
    <t>15.20.29.00.00.00.20.10.1</t>
  </si>
  <si>
    <t xml:space="preserve">Ерлердің футбол бәтеңкелері </t>
  </si>
  <si>
    <t>үсті мен табаны әр түрлі материалдан жасалған</t>
  </si>
  <si>
    <t>70 Т</t>
  </si>
  <si>
    <t>14.19.22.00.00.00.28.01.1</t>
  </si>
  <si>
    <t xml:space="preserve">Спорт жиынтығы (футболка мен шолақ дамбал) </t>
  </si>
  <si>
    <t xml:space="preserve">мақта-мата кездемесінен </t>
  </si>
  <si>
    <t>71 Т</t>
  </si>
  <si>
    <t>72 Т</t>
  </si>
  <si>
    <t>25.99.24.00.00.11.10.10.1</t>
  </si>
  <si>
    <t>Кубок</t>
  </si>
  <si>
    <t xml:space="preserve">Спорттық </t>
  </si>
  <si>
    <t>73 Т</t>
  </si>
  <si>
    <t>32.30.15.00.00.00.14.30.1</t>
  </si>
  <si>
    <t>Доптар</t>
  </si>
  <si>
    <t>Үрленген былғары доптар</t>
  </si>
  <si>
    <t>74 Т</t>
  </si>
  <si>
    <t>32.30.15.00.00.00.14.05.1</t>
  </si>
  <si>
    <t>Доп</t>
  </si>
  <si>
    <t>Волейбол добы</t>
  </si>
  <si>
    <t>75 Т</t>
  </si>
  <si>
    <t>32.30.14.00.00.00.17.20.1</t>
  </si>
  <si>
    <t xml:space="preserve">Спорттық гір тасы </t>
  </si>
  <si>
    <t xml:space="preserve">Халықтың жалпы дене шынықтыру даярлығына арналған бұйымдар </t>
  </si>
  <si>
    <t>76 Т</t>
  </si>
  <si>
    <t>32.30.14.00.00.00.17.30.1</t>
  </si>
  <si>
    <t>Өрмелеу мен тартуға арналған арқан</t>
  </si>
  <si>
    <t>77 Т</t>
  </si>
  <si>
    <t>26.52.28.00.00.00.02.05.1</t>
  </si>
  <si>
    <t>Секундомер</t>
  </si>
  <si>
    <t>Электрондық</t>
  </si>
  <si>
    <t>78 Т</t>
  </si>
  <si>
    <t>32.30.14.00.00.00.13.30.1</t>
  </si>
  <si>
    <t>Эстафета таяғы</t>
  </si>
  <si>
    <t>Жеңіл атлетикалық жүгіруге арналған құрал-сайман</t>
  </si>
  <si>
    <t>79 Т</t>
  </si>
  <si>
    <t>13.92.29.00.00.00.60.75.1</t>
  </si>
  <si>
    <t>Жалауша</t>
  </si>
  <si>
    <t>дыбыстық</t>
  </si>
  <si>
    <t>80 Т</t>
  </si>
  <si>
    <t>32.30.15.00.00.00.12.10.1</t>
  </si>
  <si>
    <t>Үстел теннисіне арналған жабдық пен құрал-сайман</t>
  </si>
  <si>
    <t>Үстел теннисіне арналған ракеткалар, кішкене шарлар мен торлар</t>
  </si>
  <si>
    <t>81 Т</t>
  </si>
  <si>
    <t>32.30.14.00.00.00.13.20.1</t>
  </si>
  <si>
    <t>Сөре қалыбы</t>
  </si>
  <si>
    <t>82 Т</t>
  </si>
  <si>
    <t>32.11.10.00.00.20.40.40.1</t>
  </si>
  <si>
    <t>Спорт медальі</t>
  </si>
  <si>
    <t>Орындалған материалы - баалы емес металл</t>
  </si>
  <si>
    <t>Алтыннан, күмістен, қоладан</t>
  </si>
  <si>
    <t>83 Т</t>
  </si>
  <si>
    <t>26.30.22.12.11.12.12.22.1</t>
  </si>
  <si>
    <t>Телефон</t>
  </si>
  <si>
    <t xml:space="preserve">Ұялы байланыс үшін. Смартфонды телефон. 1 SIM-картаға арналған. Сенсорлық. Түрлі-түсті кескінді. 2 мегапиксель кіріктірме камералы   </t>
  </si>
  <si>
    <t>84 Т</t>
  </si>
  <si>
    <t>26.40.33.00.00.00.11.10.1</t>
  </si>
  <si>
    <t>Бейнекамера</t>
  </si>
  <si>
    <t>Сандық</t>
  </si>
  <si>
    <t>85 Т</t>
  </si>
  <si>
    <t>26.20.11.00.00.01.19.10.1</t>
  </si>
  <si>
    <t>Нетбук</t>
  </si>
  <si>
    <t>Атқарымдылығы азайтылған ықшамды компьютер, артықшылығы Интернетке шығуға және кеңселік қосымшалармен жұмысқа арналған. Экранының диагональі 7-12  дюйм, электр қуатын тұтынуы төмен, салмағы шағын.</t>
  </si>
  <si>
    <t>86 Т</t>
  </si>
  <si>
    <t>17.23.12.80.00.00.00.10.1</t>
  </si>
  <si>
    <t>Күнтізбе</t>
  </si>
  <si>
    <t>Үстелге қоятын</t>
  </si>
  <si>
    <t>87 У</t>
  </si>
  <si>
    <t>88 Т</t>
  </si>
  <si>
    <t>32.99.85.00.00.00.00.15.1</t>
  </si>
  <si>
    <t>Сыйлық жиынтығы</t>
  </si>
  <si>
    <t>Сыйлыққа берілетін аңшы жиынтығы</t>
  </si>
  <si>
    <t>Аңшы жиынтығы: аңшы пышағы, жиынтыққа: аңшы пышағы, өңдеу пышақтары, күміспен көмкерілген мельхиор кішкентай стақандар, оттық,   бұранда, жиналмалы мангал және шампурлар. Заттардың барлығының сертификаттары бар және МемСТ-тарға сай келеді. Тиражы шектеулі.</t>
  </si>
  <si>
    <t>89 Т</t>
  </si>
  <si>
    <t>32.99.85.00.00.00.00.25.1</t>
  </si>
  <si>
    <t>Сувенирлік өнімдер</t>
  </si>
  <si>
    <t>Тартулық</t>
  </si>
  <si>
    <t>Компьютерге арналған жиынтық</t>
  </si>
  <si>
    <t>90 Т</t>
  </si>
  <si>
    <t>23.41.13.00.00.10.04.10.1</t>
  </si>
  <si>
    <t>Мүсінше</t>
  </si>
  <si>
    <t>Фарфордан жасалған мүсінше</t>
  </si>
  <si>
    <t>Әртүрлі танымал қазақ ойындары және ашық және мәнді сұлбалардың көмегімен олардың ерекшелігі кескінделген "Қазақтың ұлттық ойындары" топтамасынан "Асықтар" мүсіншесі. Өлшемі: 165*100*145 мм.</t>
  </si>
  <si>
    <t>91 Т</t>
  </si>
  <si>
    <t xml:space="preserve">"Аяулым" топтамасының "Қонақасы" мүсіншесі  </t>
  </si>
  <si>
    <t>92 Т</t>
  </si>
  <si>
    <t>Қазақтың ұлтты киіміндегі қызғалдақ ұстаған қыз, фарфор мүсіншесі. Өлшемі: 120*120*290 мм.</t>
  </si>
  <si>
    <t>93 Т</t>
  </si>
  <si>
    <t>23.41.11.10.10.10.20.40.1</t>
  </si>
  <si>
    <t>Шәй жұбы</t>
  </si>
  <si>
    <t xml:space="preserve">фарфордан жасалған екі кісілік табақшасы бар шынаяқ жиынтығы </t>
  </si>
  <si>
    <t>Алтын Орда кескінделген ұлттық нақыштағы тәрелке. Жиынтыққа: табақшасы бар екі шынаяқ (шәй жұбы) кіреді.</t>
  </si>
  <si>
    <t>94 Т</t>
  </si>
  <si>
    <t>26.52.14.00.00.00.05.20.1</t>
  </si>
  <si>
    <t>Үстел сағаттары</t>
  </si>
  <si>
    <t>Электрлі емес. Сағат механизмдерімен, кәдімгіге қарағанда өте жақсы</t>
  </si>
  <si>
    <t xml:space="preserve">"Таға" үстел сағаты. Өлшемі: 90*90*102 мм. Материалы: метал, жабындысы "күміс", көк түсті Swarovski кристалдары. Орамасы: жасыл түсті жаңа дизайн.
</t>
  </si>
  <si>
    <t>95 Т</t>
  </si>
  <si>
    <t xml:space="preserve">32.40.12.00.00.00.11.10.1            </t>
  </si>
  <si>
    <t xml:space="preserve">Толтырмалы ойыншықтар   </t>
  </si>
  <si>
    <t xml:space="preserve">Адамдарбан басқа жануарлар мен өзге де жәндіктерді кескіндейтін, матадан, теріден мақтадан, былғарыдан және оны алмастырушы мата емес материалдардан (тез толтырылатын) жасалған, механизмдері жоқ мүсіндер     </t>
  </si>
  <si>
    <t>«Балақай» топтамасынан "Құлыншақ" жұмсақ ойыншығы. Ойыншық экологиялық таза материалдардан: жоғары сапалы қыжым мен гипоаллергенді синтепоннан дайындалған.</t>
  </si>
  <si>
    <t>96 Т</t>
  </si>
  <si>
    <t>«Балақай» топтамасынан "Барыс" жұмсақ ойыншығы. Ойыншық экологиялық таза материалдардан: жоғары сапалы қыжым мен гипоаллергенді синтепоннан дайындалған.</t>
  </si>
  <si>
    <t>97 Т</t>
  </si>
  <si>
    <t>58.11.10.00.00.00.00.60.1</t>
  </si>
  <si>
    <t>Баспа кітабы</t>
  </si>
  <si>
    <t>тақырыптық мазмұны бар мерзімді емес басылым</t>
  </si>
  <si>
    <t xml:space="preserve">Қазақстанның табиғаты. Кәдесый кітабы. Шығарылған жылы -2005. 
Форматы "Magnum" 265х365х35 мм. Алтын жиекті. Орамы тартулық </t>
  </si>
  <si>
    <t>98 Т</t>
  </si>
  <si>
    <t>Қазақстанның табиғаты. Кәдесый кітабы. Шығарылған жылы -2011. 
Форматы "Magnum" 265х365х35 мм. Алтын жиекті. Жетілдірілген орам</t>
  </si>
  <si>
    <t>99 Т</t>
  </si>
  <si>
    <t>Кәдесый кітабы, "Национальный Обычаи и Традиции. Казахский Этикет" тартулық басылымы</t>
  </si>
  <si>
    <t>100 Т</t>
  </si>
  <si>
    <t>Кәдесый өнімі</t>
  </si>
  <si>
    <t xml:space="preserve"> "Алтын Сақа" фарфор топтамасы. Жиынтыққа  2 шыныаяқ (450 мл), 2 шәй сүзгіш, дегдарлы қызыл шәй кіреді.</t>
  </si>
  <si>
    <t>101 Т</t>
  </si>
  <si>
    <t>32.99.86.00.00.00.40.12.1</t>
  </si>
  <si>
    <t>Сейіл жиынтығы</t>
  </si>
  <si>
    <t>Жиынтыққа  өлшемі 160х125 см нейлон астары бар көрпе, 4 стақан, бұранда, металдан жасалған ас құралдары мен 4 мақта-мата майлық кіреді</t>
  </si>
  <si>
    <t>102 Т</t>
  </si>
  <si>
    <t>Саптыаяқ-термос</t>
  </si>
  <si>
    <t>қос жақтаулы, іші тот баспайтын болат, сырты пластик, көлемі  500 мл</t>
  </si>
  <si>
    <t>103 Т</t>
  </si>
  <si>
    <t>32.99.81.00.00.20.10.15.1</t>
  </si>
  <si>
    <t>Үстел жиынтығы</t>
  </si>
  <si>
    <t>жазба, 5-тен астам заттан тұрады, былғары</t>
  </si>
  <si>
    <t>«Люкс» класындағы бұзаудың табиғи терісінен жасалған басшының үстел жиынтығы. Жиынтықта алты аксессуар бар. Тығын негіздегі үстіңгі қақпағы серіппелі былғары үстелше. Қақпағының астында қағаздарға арналған бөліктері бар жазба алаңша қарастырылған. Жиынтыққа кіретін қаламұштыққа және қаламсапқа арналған тіреуіші бар (қаламсаптардың өзекшелері мен қаламұштары алмастырылады). Басқа да жазба керек-жарақтарға арналған кішкене құты. Визит карточкасы мен memory notes-ке арналған қақпағы бар арнайы блок. Стандарт өлшемді күлсалғышқа арналған сүйеуіш (күлсалғыш сүйеуіштің жиынтығына кірмейді, өйткені стандарт өлшеміне қарамастан олардың әр алуан орындалу нұсқалары бар). Алтын жалатылған жиегі бар жазба кітапша (жоғары сапалы беттік сызықты қағаз). Жиынтықтағы акссесуарлардың барлығы тығын негізінде. Жиынтықтың барлық құрауыштары қолмен жасалған.</t>
  </si>
  <si>
    <t>104 Т</t>
  </si>
  <si>
    <t>32.99.12.00.00.00.11.60.1</t>
  </si>
  <si>
    <t>Қаламсап</t>
  </si>
  <si>
    <t>Кәдесыйлық қаламсап</t>
  </si>
  <si>
    <t xml:space="preserve">"Delta" қаламсабы. Сиясы көк, түсі қара, логотипі металлик </t>
  </si>
  <si>
    <t>105 Т</t>
  </si>
  <si>
    <t>Кәдесыйлық өнім</t>
  </si>
  <si>
    <t xml:space="preserve">Тартулық </t>
  </si>
  <si>
    <t>Күмістен жасалған сыйлық жиынтығы. Сыйлық жиынтығы. USB жады жинақтаушы 4ГБ және роллер қаламсап,  Balmain сыйлық қорабына оралған. Өлшемі 17.5х7х3.5 см. Металл.</t>
  </si>
  <si>
    <t>106 Т</t>
  </si>
  <si>
    <t>17.23.12.50.00.00.00.40.1</t>
  </si>
  <si>
    <t>Күнделік</t>
  </si>
  <si>
    <t xml:space="preserve"> А5 пішінді, даталанған</t>
  </si>
  <si>
    <t>107 Т</t>
  </si>
  <si>
    <t>108 Т</t>
  </si>
  <si>
    <t>17.12.13.40.10.00.00.10.1</t>
  </si>
  <si>
    <t>Қағаз</t>
  </si>
  <si>
    <t>109 Т</t>
  </si>
  <si>
    <t>22.29.25.00.00.00.11.10.1</t>
  </si>
  <si>
    <t>Тартпа</t>
  </si>
  <si>
    <t>Лоток для бумаг вертикальный из пластмассы</t>
  </si>
  <si>
    <t>796</t>
  </si>
  <si>
    <t>110 Т</t>
  </si>
  <si>
    <t>17.23.13.70.00.00.00.10.1</t>
  </si>
  <si>
    <t>Бөлгіш</t>
  </si>
  <si>
    <t>қағаз, күнтізбелік</t>
  </si>
  <si>
    <t>111 Т</t>
  </si>
  <si>
    <t>22.29.25.00.00.00.13.12.1</t>
  </si>
  <si>
    <t>Органайзер</t>
  </si>
  <si>
    <t>Айналатын негіздегі пластик, үстелге коятын сопақ органайзер, 15 - 20 заттан тұратын</t>
  </si>
  <si>
    <t>112 Т</t>
  </si>
  <si>
    <t>32.99.61.00.00.00.00.10.1</t>
  </si>
  <si>
    <t>Көрсеткіш</t>
  </si>
  <si>
    <t>лазер</t>
  </si>
  <si>
    <t>113 Т</t>
  </si>
  <si>
    <t>17.23.12.30.00.00.00.35.1</t>
  </si>
  <si>
    <t>Жазбаларға арналған қағаз</t>
  </si>
  <si>
    <t>жабысқақ жиегі бар, өлшемі 76х76 мм</t>
  </si>
  <si>
    <t>114 Т</t>
  </si>
  <si>
    <t>22.29.25.00.00.00.27.10.2</t>
  </si>
  <si>
    <t>Файл - қосымша бет</t>
  </si>
  <si>
    <t>құжаттарға арналған перфорациясымен, өлшемі  235*305мм</t>
  </si>
  <si>
    <t>115 Т</t>
  </si>
  <si>
    <t>22.29.25.00.00.00.21.10.1</t>
  </si>
  <si>
    <t>Қалам</t>
  </si>
  <si>
    <t>Автоматты қалам, ұшының қалыңдығы       0,5 мм</t>
  </si>
  <si>
    <t>116 Т</t>
  </si>
  <si>
    <t>22.29.25.00.00.00.20.15.1</t>
  </si>
  <si>
    <t xml:space="preserve">Шарлы пластик қаламсап </t>
  </si>
  <si>
    <t>117 Т</t>
  </si>
  <si>
    <t>22.29.25.00.00.00.20.11.1</t>
  </si>
  <si>
    <t xml:space="preserve">Гельді автоматтандырылған пластик қаламсап </t>
  </si>
  <si>
    <t>118 Т</t>
  </si>
  <si>
    <t>32.99.12.00.00.00.14.20.1</t>
  </si>
  <si>
    <t xml:space="preserve">Резеңке-қалам </t>
  </si>
  <si>
    <t>119 Т</t>
  </si>
  <si>
    <t>32.99.15.00.00.00.13.10.1</t>
  </si>
  <si>
    <t xml:space="preserve">Қаламға арналған грифель </t>
  </si>
  <si>
    <t xml:space="preserve">Қаламға арналған қара  грифель </t>
  </si>
  <si>
    <t>120 Т</t>
  </si>
  <si>
    <t>22.29.25.00.00.00.19.14.1</t>
  </si>
  <si>
    <t>Маркер</t>
  </si>
  <si>
    <t xml:space="preserve"> Өшпейтін пластик маркер, ұшы шабылған  1-5 мм</t>
  </si>
  <si>
    <t>121 Т</t>
  </si>
  <si>
    <t>32.99.12.00.00.00.15.10.1</t>
  </si>
  <si>
    <t xml:space="preserve">Маркер тақтаға арналған жиынтық </t>
  </si>
  <si>
    <t xml:space="preserve">Сорғыштан, маркерден/маркерлерден және басқа да бұйымдардан тұрады </t>
  </si>
  <si>
    <t>122 Т</t>
  </si>
  <si>
    <t>25.99.23.00.00.11.10.16.1</t>
  </si>
  <si>
    <t>Қысқыш</t>
  </si>
  <si>
    <t>Қағаз қысқышы. Өлшемі 51 мм</t>
  </si>
  <si>
    <t>123 Т</t>
  </si>
  <si>
    <t>25.99.23.00.00.11.10.15.1</t>
  </si>
  <si>
    <t>Қағаз қысқышы. Өлшемі 41 мм</t>
  </si>
  <si>
    <t>124 Т</t>
  </si>
  <si>
    <t>25.99.23.00.00.11.10.11.1</t>
  </si>
  <si>
    <t>Қағаз қысқышы. Өлшемі 19 мм</t>
  </si>
  <si>
    <t>125 Т</t>
  </si>
  <si>
    <t>25.99.23.00.00.11.10.14.1</t>
  </si>
  <si>
    <t>Қағаз қысқышы. Өлшемі 32 мм</t>
  </si>
  <si>
    <t>126 Т</t>
  </si>
  <si>
    <t>25.99.23.00.00.11.18.10.1</t>
  </si>
  <si>
    <t xml:space="preserve">Cтеплер </t>
  </si>
  <si>
    <t xml:space="preserve"> парақтарды жылдам бекітетін металл қапсырмасы бар құрылғы </t>
  </si>
  <si>
    <t>Cтеплер 24/6</t>
  </si>
  <si>
    <t>127 Т</t>
  </si>
  <si>
    <t>Cтеплер 10</t>
  </si>
  <si>
    <t>128 Т</t>
  </si>
  <si>
    <t xml:space="preserve">Степлер </t>
  </si>
  <si>
    <t>100 парақтық степлер</t>
  </si>
  <si>
    <t>129 Т</t>
  </si>
  <si>
    <t>22.29.25.00.00.00.18.39.1</t>
  </si>
  <si>
    <t>Мұқаба</t>
  </si>
  <si>
    <t>Пластик мұқаба-кнопкалы хатқалта</t>
  </si>
  <si>
    <t>130 Т</t>
  </si>
  <si>
    <t>22.29.25.00.00.00.18.47.1</t>
  </si>
  <si>
    <t>Пластик мұқаба-резеңкелі хатқалта</t>
  </si>
  <si>
    <t>131 Т</t>
  </si>
  <si>
    <t>22.29.25.00.00.00.18.30.1</t>
  </si>
  <si>
    <t>40 қосымша бетті пластик мұқаба</t>
  </si>
  <si>
    <t>132 Т</t>
  </si>
  <si>
    <t>22.29.25.00.00.00.18.17.1</t>
  </si>
  <si>
    <t>Қапталында металл қысқышы мен ішкі қалтасы бар пластик мұқаба</t>
  </si>
  <si>
    <t>133 Т</t>
  </si>
  <si>
    <t>22.29.25.00.00.00.18.12.1</t>
  </si>
  <si>
    <t>Пластик мұқаба-тіркеуіш, А4, 80 мм</t>
  </si>
  <si>
    <t>134 Т</t>
  </si>
  <si>
    <t>22.29.25.00.00.00.18.10.1</t>
  </si>
  <si>
    <t>Пластик мұқаба-тіркеуіш, А4, 50 мм</t>
  </si>
  <si>
    <t>135 Т</t>
  </si>
  <si>
    <t>22.29.25.00.00.00.24.20.1</t>
  </si>
  <si>
    <t>Қайшылар</t>
  </si>
  <si>
    <t>Сабы пластик қайшылар, ұзындығы 20 см</t>
  </si>
  <si>
    <t>136 Т</t>
  </si>
  <si>
    <t>22.29.25.00.00.00.23.14.1</t>
  </si>
  <si>
    <t>Желім-қалам</t>
  </si>
  <si>
    <t xml:space="preserve"> 21 грамдық желім-қалам</t>
  </si>
  <si>
    <t>137 Т</t>
  </si>
  <si>
    <t>20.52.10.00.00.00.09.02.2</t>
  </si>
  <si>
    <t>Желім</t>
  </si>
  <si>
    <t>Сұйық кеңсе желімі</t>
  </si>
  <si>
    <t>138 Т</t>
  </si>
  <si>
    <t>22.29.25.00.00.00.18.21.1</t>
  </si>
  <si>
    <t>Сыдырмалы А4 пластик мұқабасы</t>
  </si>
  <si>
    <t>139 Т</t>
  </si>
  <si>
    <t>32.99.80.00.00.00.00.14.1</t>
  </si>
  <si>
    <t>Скотч</t>
  </si>
  <si>
    <t xml:space="preserve">екі жақты, енсіз, 3 см-ге дейін </t>
  </si>
  <si>
    <t>140 Т</t>
  </si>
  <si>
    <t>32.99.80.00.00.00.00.11.1</t>
  </si>
  <si>
    <t>енсіз, 3 см-ге дейін</t>
  </si>
  <si>
    <t>141 Т</t>
  </si>
  <si>
    <t>25.99.23.00.00.11.11.19.1</t>
  </si>
  <si>
    <t>Қыстырғыш</t>
  </si>
  <si>
    <t>Қағаз қыстырғыш. Өлшемі 50 мм</t>
  </si>
  <si>
    <t>142 Т</t>
  </si>
  <si>
    <t>25.99.23.00.00.11.19.10.1</t>
  </si>
  <si>
    <t>Қыстырғыш салғыш</t>
  </si>
  <si>
    <t xml:space="preserve"> магниттік</t>
  </si>
  <si>
    <t>143 Т</t>
  </si>
  <si>
    <t>22.19.73.00.00.00.30.20.1</t>
  </si>
  <si>
    <t>Өшіргіш</t>
  </si>
  <si>
    <t xml:space="preserve">Жазылғанды өшіруге арналған (қатты) құрал </t>
  </si>
  <si>
    <t>144 Т</t>
  </si>
  <si>
    <t>17.23.12.40.00.00.00.20.1</t>
  </si>
  <si>
    <t>жазба қойын дәптер</t>
  </si>
  <si>
    <t xml:space="preserve">  пішіні А5</t>
  </si>
  <si>
    <t>145 Т</t>
  </si>
  <si>
    <t>17.23.12.40.00.00.00.10.1</t>
  </si>
  <si>
    <t xml:space="preserve"> пішіні А4</t>
  </si>
  <si>
    <t>146 Т</t>
  </si>
  <si>
    <t>32.99.81.00.00.10.10.10.1</t>
  </si>
  <si>
    <t>Штрих-таспа</t>
  </si>
  <si>
    <t>диспенсерлі блистердегі таспалы түзеткіш</t>
  </si>
  <si>
    <t>147 Т</t>
  </si>
  <si>
    <t>32.99.81.00.00.10.10.11.1</t>
  </si>
  <si>
    <t>Штрих-корректор</t>
  </si>
  <si>
    <t xml:space="preserve"> қылқаламымен</t>
  </si>
  <si>
    <t>148 Т</t>
  </si>
  <si>
    <t>32.99.81.00.00.31.10.10.1</t>
  </si>
  <si>
    <t>Индекстер</t>
  </si>
  <si>
    <t>жиынтықтағы өздігінен жабысатын</t>
  </si>
  <si>
    <t>149 Т</t>
  </si>
  <si>
    <t>25.99.23.00.00.11.15.10.1</t>
  </si>
  <si>
    <t xml:space="preserve">Тескіш </t>
  </si>
  <si>
    <t>қағаздың тесігін тесуге арналған механикалық құрылғы</t>
  </si>
  <si>
    <t>150 Т</t>
  </si>
  <si>
    <t>26.51.32.12.12.13.11.30.1</t>
  </si>
  <si>
    <t>Калькулятор</t>
  </si>
  <si>
    <t>Ақша сомаларымен жұмысқа арналған қосымша құралдары бар бухгалтерлік («00» және «000» пернелерімен, бөлшек бөлігінің разрядтарының кесімді санымен, автоматты жуықталған). Үстел габариті.</t>
  </si>
  <si>
    <t>151 Т</t>
  </si>
  <si>
    <t>17.23.12.10.00.00.00.60.1</t>
  </si>
  <si>
    <t>Хатқалталар</t>
  </si>
  <si>
    <t>B4 (250 х 353 мм) пішіні</t>
  </si>
  <si>
    <t>152 Т</t>
  </si>
  <si>
    <t>17.23.12.10.00.00.00.10.1</t>
  </si>
  <si>
    <t>Евро пішіні, Е65 (110 х 220 мм)</t>
  </si>
  <si>
    <t>153 Т</t>
  </si>
  <si>
    <t>25.99.23.00.00.10.11.10.1</t>
  </si>
  <si>
    <t>Кеңселік мақсаттағы сым қапсырмалар</t>
  </si>
  <si>
    <t>аса күшті қысқыштардың қапсырмалары,  23/24мм, 200-220 парақтық (80г/м2)</t>
  </si>
  <si>
    <t>154 Т</t>
  </si>
  <si>
    <t xml:space="preserve"> №10 қапсырмалар</t>
  </si>
  <si>
    <t>155 Т</t>
  </si>
  <si>
    <t xml:space="preserve">  Степлер қапсырмаларының тұрпаты мен өлшемі: 24/6.</t>
  </si>
  <si>
    <t>156 Т</t>
  </si>
  <si>
    <t>25.99.23.00.00.11.13.10.1</t>
  </si>
  <si>
    <t>Антистеплер</t>
  </si>
  <si>
    <t>Степлерден қапсырмаларды алып тастайтын құрылғы. Құрылғы осьі 6 болатын екі қарама-қарсы сынадан тұұрады</t>
  </si>
  <si>
    <t>157 Т</t>
  </si>
  <si>
    <t>32.99.16.00.00.00.12.80.1</t>
  </si>
  <si>
    <t>Штемпельдік бояу</t>
  </si>
  <si>
    <t>Мөрлер мен штемпельдердің штемпельдік бояуы</t>
  </si>
  <si>
    <t>158 Т</t>
  </si>
  <si>
    <t>25.99.23.00.00.11.14.15.1</t>
  </si>
  <si>
    <t>жануыш</t>
  </si>
  <si>
    <t xml:space="preserve">қаламдарға арналған, пластик </t>
  </si>
  <si>
    <t>159 Т</t>
  </si>
  <si>
    <t>22.29.25.00.00.00.16.28.1</t>
  </si>
  <si>
    <t>Сызғыш</t>
  </si>
  <si>
    <t xml:space="preserve">30 см пластмасса сызғыш, селдір, түрлі-түсті, фискалы және ақ шәкілі </t>
  </si>
  <si>
    <t>160 Т</t>
  </si>
  <si>
    <t>25.71.11.00.00.10.21.10.1</t>
  </si>
  <si>
    <t>Пышақ</t>
  </si>
  <si>
    <t>қағазды кесуге арналған кеңсе пышағы</t>
  </si>
  <si>
    <t>161 Т</t>
  </si>
  <si>
    <t>22.29.25.00.00.00.11.11.1</t>
  </si>
  <si>
    <t>Пластмассадан жасалған қағазға арналған көлденең тартпа</t>
  </si>
  <si>
    <t>162 Т</t>
  </si>
  <si>
    <t>22.29.25.00.00.00.19.05.1</t>
  </si>
  <si>
    <t xml:space="preserve">Маркер </t>
  </si>
  <si>
    <t>Жиынтықтағы перманенттік маркерлер</t>
  </si>
  <si>
    <t>163 Т</t>
  </si>
  <si>
    <t>22.29.25.00.00.00.18.28.1</t>
  </si>
  <si>
    <t>20 қосымша парақтары бар пластик мұқаба</t>
  </si>
  <si>
    <t>20 қосымша парақтары бар А4 файлды  мұқаба</t>
  </si>
  <si>
    <t>164 Т</t>
  </si>
  <si>
    <t>22.29.25.00.00.00.18.16.1</t>
  </si>
  <si>
    <t>Қысқышы немесе тезтікпесі бар пластик мұқаба</t>
  </si>
  <si>
    <t>165 Т</t>
  </si>
  <si>
    <t>32.99.81.00.00.32.10.10.1</t>
  </si>
  <si>
    <t>Сорғыш</t>
  </si>
  <si>
    <t xml:space="preserve">Маркерлік тақтайға арналған </t>
  </si>
  <si>
    <t>166 Т</t>
  </si>
  <si>
    <t>22.29.25.00.00.00.20.12.1</t>
  </si>
  <si>
    <t xml:space="preserve">капиляр пластик қаламсап </t>
  </si>
  <si>
    <t>167 Т</t>
  </si>
  <si>
    <t>32.99.14.00.00.00.12.20.1</t>
  </si>
  <si>
    <t>Шарлы қаламсаптардың өзекшесі</t>
  </si>
  <si>
    <t>шарлы қаламсаптардың басқа да жазу түйіндері</t>
  </si>
  <si>
    <t>168 Т</t>
  </si>
  <si>
    <t>32.99.16.00.00.00.14.11.1</t>
  </si>
  <si>
    <t>тақтай</t>
  </si>
  <si>
    <t>маркер-магниттік</t>
  </si>
  <si>
    <t>169 Т</t>
  </si>
  <si>
    <t>32.99.61.00.00.00.30.65.1</t>
  </si>
  <si>
    <t>Автоматтандырылған оқыту жүйесі</t>
  </si>
  <si>
    <t>Қазақ тілін оқытатын дистанциялық жүйе</t>
  </si>
  <si>
    <t>170 Т</t>
  </si>
  <si>
    <t>32.99.61.00.00.00.30.15.1</t>
  </si>
  <si>
    <t>Бағдарламалық өнім — Электрондық сөздік</t>
  </si>
  <si>
    <t>Қазақ тілінің электрондық сөздігі</t>
  </si>
  <si>
    <t>171 Т</t>
  </si>
  <si>
    <t>21.20.24.00.00.00.34.60.1</t>
  </si>
  <si>
    <t>Ұжымдық дәрі құты</t>
  </si>
  <si>
    <t>20 адамға дейінгі ұжымға арналған, Алып жүретін атқарымды қобдишаға жинақталған</t>
  </si>
  <si>
    <t>Дәрі-дәрмектер, алғашқы көмек медициналық құралдары</t>
  </si>
  <si>
    <t>172 Т</t>
  </si>
  <si>
    <t>21.20.24.00.00.00.34.20.1</t>
  </si>
  <si>
    <t>Әмбебап дәрі құты (автокөліктік)</t>
  </si>
  <si>
    <t>Ішкі аралықтары және қолайлы құлыптары бар пластик қобдишаға жинақталады.</t>
  </si>
  <si>
    <t>173 Т</t>
  </si>
  <si>
    <t>26.12.20.00.00.21.13.12.1</t>
  </si>
  <si>
    <t>Бейне карта</t>
  </si>
  <si>
    <t>Чипсеті - ATI, жады шинасының разрядтығы  - 128 бит,жады ауқымы - 256 Мб</t>
  </si>
  <si>
    <t>авариялық қор</t>
  </si>
  <si>
    <t>174 Т</t>
  </si>
  <si>
    <t>26.20.40.00.00.00.11.20.1</t>
  </si>
  <si>
    <t>Қорек блогы</t>
  </si>
  <si>
    <t xml:space="preserve">тұрақты токтың кернеуін қамтамасыз ету үшін </t>
  </si>
  <si>
    <t>175 Т</t>
  </si>
  <si>
    <t>26.40.51.40.10.00.10.00.1</t>
  </si>
  <si>
    <t xml:space="preserve">бейне камераның қорек блогы </t>
  </si>
  <si>
    <t>176 Т</t>
  </si>
  <si>
    <t>27.12.23.32.11.11.11.10.1</t>
  </si>
  <si>
    <t>177 Т</t>
  </si>
  <si>
    <t>26.20.21.01.12.13.12.11.1</t>
  </si>
  <si>
    <t xml:space="preserve">Қатты диск </t>
  </si>
  <si>
    <t>Өлшемі 2,5'', интерфейсі SAS 3 ГГц/с,  буфердің көлемі - 16 Мб, шпиндельдің айналым саны -15000 айн./м, сыйымдылығы - 146 Гб</t>
  </si>
  <si>
    <t>178 Т</t>
  </si>
  <si>
    <t>27.90.70.10.00.00.00.15.1</t>
  </si>
  <si>
    <t>Хабарлауыш</t>
  </si>
  <si>
    <t>электрдабылқаққыштар үшін</t>
  </si>
  <si>
    <t>179 Т</t>
  </si>
  <si>
    <t>26.11.30.00.13.11.11.12.1</t>
  </si>
  <si>
    <t xml:space="preserve">жады картасы </t>
  </si>
  <si>
    <t xml:space="preserve">Compact Flash (CF), Сиымдылығы - 256 Мб </t>
  </si>
  <si>
    <t>180 Т</t>
  </si>
  <si>
    <t>26.40.33.00.00.00.21.20.1</t>
  </si>
  <si>
    <t>Бейне бақылау үшін. Түрлі-түсті. Сыртқы орындаудағы (көшелік)</t>
  </si>
  <si>
    <t>181 Т</t>
  </si>
  <si>
    <t>26.30.30.40.10.10.25.10.1</t>
  </si>
  <si>
    <t>Плата</t>
  </si>
  <si>
    <t>телекоммуникациялық</t>
  </si>
  <si>
    <t>182 Т</t>
  </si>
  <si>
    <t>183 Т</t>
  </si>
  <si>
    <t>27.11.50.00.00.00.02.40.2</t>
  </si>
  <si>
    <t>инверторлар</t>
  </si>
  <si>
    <t>Түрлендіргіш аспаптар</t>
  </si>
  <si>
    <t>184 Т</t>
  </si>
  <si>
    <t>185 Т</t>
  </si>
  <si>
    <t>26.20.13.00.00.01.51.20.1</t>
  </si>
  <si>
    <t>сервер</t>
  </si>
  <si>
    <t>186 Т</t>
  </si>
  <si>
    <t>187 Т</t>
  </si>
  <si>
    <t>188 Т</t>
  </si>
  <si>
    <t>26.30.21.00.02.14.11.30.1</t>
  </si>
  <si>
    <t>бағыттауыш</t>
  </si>
  <si>
    <t>төменгі сыныпты</t>
  </si>
  <si>
    <t>189 Т</t>
  </si>
  <si>
    <t>26.30.21.00.02.12.21.10.1</t>
  </si>
  <si>
    <t>Желілік коммутатор</t>
  </si>
  <si>
    <t>Коммутация әдісі - толассыз (cut-through). Симметриялы коммутатор. Басқарылады (сложный).</t>
  </si>
  <si>
    <t>190 Т</t>
  </si>
  <si>
    <t xml:space="preserve">
26.20.21.01.12.15.11.24.1</t>
  </si>
  <si>
    <t>191 Т</t>
  </si>
  <si>
    <t>Бағдарламалық өнімге арналған лицензия</t>
  </si>
  <si>
    <t>АВС-4 бағдарламалық қамту</t>
  </si>
  <si>
    <t>192 Т</t>
  </si>
  <si>
    <t>Аудармашыларға арналған БҚ</t>
  </si>
  <si>
    <t>193 Т</t>
  </si>
  <si>
    <t xml:space="preserve"> PDF құжаттарды жасауға және редакциялауға арналған бағдарлама </t>
  </si>
  <si>
    <t>194 Т</t>
  </si>
  <si>
    <t>26.20.16.11.13.12.11.40.2</t>
  </si>
  <si>
    <t>Тонерлік. Түрлі-түсті.</t>
  </si>
  <si>
    <t>195 Т</t>
  </si>
  <si>
    <t>28.23.26.00.00.00.10.34.1</t>
  </si>
  <si>
    <t>Барабан</t>
  </si>
  <si>
    <t>Көшірме машинасының барабаны</t>
  </si>
  <si>
    <t xml:space="preserve"> Принтерлерге арналған шығыс материалдары
(DRUM Unit )</t>
  </si>
  <si>
    <t>196 Т</t>
  </si>
  <si>
    <t>26.80.12.00.00.21.11.50.1</t>
  </si>
  <si>
    <t xml:space="preserve"> DVD-R дискі</t>
  </si>
  <si>
    <t>Сиымдылығы - 4,7 Гб, жазылатын (бір реттік), орамда 100 дана</t>
  </si>
  <si>
    <t>197 Т</t>
  </si>
  <si>
    <t>32.99.82.00.00.10.10.14.1</t>
  </si>
  <si>
    <t>Желілік сүзгі</t>
  </si>
  <si>
    <t>количество входных разъемов свыше 5-ти, длина шнура от 2 до 5 м</t>
  </si>
  <si>
    <t>198 Т</t>
  </si>
  <si>
    <t>26.20.21.01.14.13.12.11.1</t>
  </si>
  <si>
    <t>Сыртқы қатты диск</t>
  </si>
  <si>
    <t>Өлшемі 3,5'', интерфейсі USB 3.0</t>
  </si>
  <si>
    <t>199 Т</t>
  </si>
  <si>
    <t>26.20.15.00.00.01.11.10.1</t>
  </si>
  <si>
    <t>Пернетақта</t>
  </si>
  <si>
    <t>Алфавиттік-сандық, стандарт пернетақта, 101-102 пернетақтасы бар</t>
  </si>
  <si>
    <t>200 Т</t>
  </si>
  <si>
    <t>26.20.16.06.12.13.11.10.1</t>
  </si>
  <si>
    <t xml:space="preserve"> "жүгірткі" манипуляторы</t>
  </si>
  <si>
    <t>Лазерлік, қосу тұрпаты - желілік, қосу интерфейсі - USB</t>
  </si>
  <si>
    <t>201 Т</t>
  </si>
  <si>
    <t>27.20.11.00.00.00.07.20.1</t>
  </si>
  <si>
    <t>Батарея</t>
  </si>
  <si>
    <t xml:space="preserve"> АА тұрпатындағы саусақтай батарея</t>
  </si>
  <si>
    <t>202 Т</t>
  </si>
  <si>
    <t>27.20.11.00.00.00.07.40.1</t>
  </si>
  <si>
    <t>ААА тұрпатты шынашақтай батарейка</t>
  </si>
  <si>
    <t>203 Т</t>
  </si>
  <si>
    <t>26.30.30.12.11.11.11.15.1</t>
  </si>
  <si>
    <t xml:space="preserve">Телефон ажыратқышы </t>
  </si>
  <si>
    <t>RJ45 модульдік коннекторы</t>
  </si>
  <si>
    <t>204 Т</t>
  </si>
  <si>
    <t>15.12.12.00.00.00.42.30.1</t>
  </si>
  <si>
    <t>Ноутбукқа арналған қолдорба</t>
  </si>
  <si>
    <t xml:space="preserve">беткі қабаты тоқыма материалдарынан </t>
  </si>
  <si>
    <t>205 Т</t>
  </si>
  <si>
    <t>26.20.18.00.03.12.11.10.1</t>
  </si>
  <si>
    <t>Көп атқарымды құрылғы</t>
  </si>
  <si>
    <t xml:space="preserve">Көшірме. Қосымша басу қызметтері бар толық құнды көшірме аппараты (кіріктірме интерфейстік баспа тақшасымен қамтамасыз етіледі). Үлгісіне қарай қосымшалары түпнұсқалардың автоұсынғышы, бөлу тартпалары, фиништер, тескіштер, бүктегіштер және т.б. болуы мүмкін.  </t>
  </si>
  <si>
    <t>206 Т</t>
  </si>
  <si>
    <t>26.70.13.00.00.00.21.05.2</t>
  </si>
  <si>
    <t>Фотокамера</t>
  </si>
  <si>
    <t>сандық, айналы</t>
  </si>
  <si>
    <t>207 Т</t>
  </si>
  <si>
    <t>30.99.10.00.00.00.10.20.1</t>
  </si>
  <si>
    <t>Арба</t>
  </si>
  <si>
    <t xml:space="preserve"> 200-250 кг дейінгі салмақтағы жүктерді тасымалдауға арналған екі доңғалақты қол арбалар</t>
  </si>
  <si>
    <t>208 Т</t>
  </si>
  <si>
    <t>28.22.18.00.00.10.10.11.1</t>
  </si>
  <si>
    <t>Гидравликалық арба</t>
  </si>
  <si>
    <t>қолмен, жүк көтеруі 2500 кг-ға дейін</t>
  </si>
  <si>
    <t>209 Т</t>
  </si>
  <si>
    <t xml:space="preserve">20.59.42.00.00.10.10.00.1 </t>
  </si>
  <si>
    <t>Турбуленттілікке қарсы қоспа</t>
  </si>
  <si>
    <t xml:space="preserve">көмірсутегін қайта айдау процесстерінде қолдану үшін </t>
  </si>
  <si>
    <t>Кеңқияқ - Құмкөл ММҚ өнімділігін арттыруға арналған турбуленттілікке қарсы қоспа</t>
  </si>
  <si>
    <t>Килограмм</t>
  </si>
  <si>
    <t>210 Т</t>
  </si>
  <si>
    <t>211 Т</t>
  </si>
  <si>
    <t>28.14.13.22.00.00.00.13.1</t>
  </si>
  <si>
    <t>Шар тәрізді кран</t>
  </si>
  <si>
    <t>Шар тәрізді өтетін болат кран, шартты қысымы Р-8Мпа, қосылу тұрпаты - ернемекті МЕМСТ 9702-87</t>
  </si>
  <si>
    <t>Атасу-Алашанькоу ММҚ азаймайтын авариялық қоры үшін</t>
  </si>
  <si>
    <t>212 Т</t>
  </si>
  <si>
    <t>28.14.13.21.00.00.00.23.1</t>
  </si>
  <si>
    <t>Ысырма</t>
  </si>
  <si>
    <t>Болат ысырма, қысымы Р-16Мпа, құбырға қосылу тұрпаты - муфталық. МЕМСТ 9698-86</t>
  </si>
  <si>
    <t>213 Т</t>
  </si>
  <si>
    <t>214 Т</t>
  </si>
  <si>
    <t xml:space="preserve">27.12.40.15.11.11.11.30.1 </t>
  </si>
  <si>
    <t>Ажыратқыш</t>
  </si>
  <si>
    <t>Магнитовентильдік ажыратқыш (РВМГ)</t>
  </si>
  <si>
    <t>215 Т</t>
  </si>
  <si>
    <t>27.40.33.00.00.10.90.01.1</t>
  </si>
  <si>
    <t>Прожектор</t>
  </si>
  <si>
    <t xml:space="preserve"> жарық диодтық</t>
  </si>
  <si>
    <t>216 Т</t>
  </si>
  <si>
    <t>27.51.26.02.02.01.00.20.1</t>
  </si>
  <si>
    <t>Электрлі конвектор</t>
  </si>
  <si>
    <t>Қабырғалық. Ауаның мәжбүрлі айналысымен (ауаны орнатылған желдеткіштің көмегімен таратады)</t>
  </si>
  <si>
    <t>217 Т</t>
  </si>
  <si>
    <t>26.11.22.00.00.22.11.11.1</t>
  </si>
  <si>
    <t>Пьезотрансформатор</t>
  </si>
  <si>
    <t xml:space="preserve">  Пьезоэлектрлі</t>
  </si>
  <si>
    <t>218 Т</t>
  </si>
  <si>
    <t>27.12.22.11.11.11.11.30.1</t>
  </si>
  <si>
    <t>Автоматтандырылған ажыратқыш</t>
  </si>
  <si>
    <t xml:space="preserve">бір өрісті, жылу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 </t>
  </si>
  <si>
    <t>219 Т</t>
  </si>
  <si>
    <t>27.12.22.11.14.11.11.30.1</t>
  </si>
  <si>
    <t>үш өрісті, магниттік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t>
  </si>
  <si>
    <t>220 Т</t>
  </si>
  <si>
    <t>27.12.22.11.11.12.11.30.1</t>
  </si>
  <si>
    <t>бір өрісті, магниттік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t>
  </si>
  <si>
    <t>221 Т</t>
  </si>
  <si>
    <t>27.12.22.11.14.12.11.30.1</t>
  </si>
  <si>
    <t>222 Т</t>
  </si>
  <si>
    <t>27.12.10.16.11.11.01.01.1</t>
  </si>
  <si>
    <t>Сақтандырғыш</t>
  </si>
  <si>
    <t xml:space="preserve">ауыспалы токтан, Т- екпінді трансформаторлар мен желілерден қорғау үшін, К - ұсақ түйірлі толтырғыштарымен   </t>
  </si>
  <si>
    <t>223 Т</t>
  </si>
  <si>
    <t>27.12.24.16.11.11.11.30.1</t>
  </si>
  <si>
    <t xml:space="preserve">Реле </t>
  </si>
  <si>
    <t xml:space="preserve"> 1000 В-тан аспайтын кернеудегі РН сериялы қорғаулар</t>
  </si>
  <si>
    <t>224 Т</t>
  </si>
  <si>
    <t>27.12.24.13.11.11.11.90.1</t>
  </si>
  <si>
    <t xml:space="preserve"> аралық</t>
  </si>
  <si>
    <t>225 Т</t>
  </si>
  <si>
    <t>27.12.24.12.11.11.11.30.1</t>
  </si>
  <si>
    <t>РП тұрпатты аралықтар</t>
  </si>
  <si>
    <t>226 Т</t>
  </si>
  <si>
    <t>27.12.22.11.13.12.11.30.1</t>
  </si>
  <si>
    <t>екі өрісті, магниттік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t>
  </si>
  <si>
    <t>227 Т</t>
  </si>
  <si>
    <t xml:space="preserve">27.33.12.00.01.01.01.07.1 </t>
  </si>
  <si>
    <t xml:space="preserve">Патрон </t>
  </si>
  <si>
    <t>Бұрандалы қосылыстағы, корпусының материалы - фарфор, орындалуы - қабырғалық, диаметрі - 27 мм (цоколь Е27)</t>
  </si>
  <si>
    <t>228 Т</t>
  </si>
  <si>
    <t>20.59.59.00.14.00.04.52.1</t>
  </si>
  <si>
    <t>Газдың байқау қоспасы</t>
  </si>
  <si>
    <t xml:space="preserve">Асқан жиіліктегі элегаз (күкірттің гексафториді) </t>
  </si>
  <si>
    <t>килограмм</t>
  </si>
  <si>
    <t>229 Т</t>
  </si>
  <si>
    <t>27.12.10.16.11.11.03.01.1</t>
  </si>
  <si>
    <t xml:space="preserve">
 К - ұсақ түйіршікті толтырғыштары бар Д - электр қозғалтқыштарының ауыспалы тогы</t>
  </si>
  <si>
    <t>230 Т</t>
  </si>
  <si>
    <t>28.14.13.45.00.00.00.01.1</t>
  </si>
  <si>
    <t xml:space="preserve">Қола вентиль </t>
  </si>
  <si>
    <t xml:space="preserve">Өтпе муфталы қола вентиль  </t>
  </si>
  <si>
    <t>231 Т</t>
  </si>
  <si>
    <t>232 Т</t>
  </si>
  <si>
    <t>233 Т</t>
  </si>
  <si>
    <t xml:space="preserve"> жерастындағы металл құрылыстарды электрхимиялық тотығудан катодтық қорғау үшін</t>
  </si>
  <si>
    <t>234 Т</t>
  </si>
  <si>
    <t>26.20.40.00.00.00.12.20.1</t>
  </si>
  <si>
    <t>Ауыспалы токтың кернеуін қамтамасыз ету үшін</t>
  </si>
  <si>
    <t>235 Т</t>
  </si>
  <si>
    <t>28.13.14.00.00.00.10.23.1</t>
  </si>
  <si>
    <t>Батпалы сорап</t>
  </si>
  <si>
    <t xml:space="preserve"> ЭЦВ түріндегі</t>
  </si>
  <si>
    <t>236 Т</t>
  </si>
  <si>
    <t>27.11.21.20.30.10.50.40.1</t>
  </si>
  <si>
    <t xml:space="preserve">желідегі атаулы жиілігі  50 Гц болатын асинхронды үш фазалы ауыспалы токтың электр қозғалтқышы </t>
  </si>
  <si>
    <t>желідегі атаулы жиілігі  50 Гц болатын асинхронды үш фазалы ауыспалы токтың электр қозғалтқышы, синхронды айналу жиілігі 1500 мин, атаулы қуаты 4 кВт</t>
  </si>
  <si>
    <t>237 Т</t>
  </si>
  <si>
    <t>25.30.13.00.00.10.46.10.1</t>
  </si>
  <si>
    <t>Стационарлық казанның регенеративтік ауа жылытқышы</t>
  </si>
  <si>
    <t xml:space="preserve">МЕМСТ 23172-78. Стационарлық казанның регенеративтік ауа жылытқышы, ауаға жану өнімдерінен жылудың берілуі сол мерзімд жылитын және суытылатын жылуалмастыру үстіңгі беті арқылыжүзеге асырылады </t>
  </si>
  <si>
    <t>238 Т</t>
  </si>
  <si>
    <t>27.40.33.00.00.10.60.16.1</t>
  </si>
  <si>
    <t xml:space="preserve">НО 05-1000-05 - жалпы жарықтандыратын шоқтану шамы бар прожектор, 50Гц жиiлiгiмен 220 В атаулы кернеуiмен ауыспалы ток желісіндегі жұмысқа арналған, шағылдырғышы - ассиметриялық, түрлендiру нөмiрi - 05, қуаты - 1000 Вт.
</t>
  </si>
  <si>
    <t>239 Т</t>
  </si>
  <si>
    <t>28.13.14.00.00.00.15.16.1</t>
  </si>
  <si>
    <t>орталықтан тепкіш  фекал сорғы</t>
  </si>
  <si>
    <t xml:space="preserve">ЦМК орталықтан тепкiш моноблоктық канализациялық сорғы түрiндегi бiр сатылы, екi күректi, iшiне орнатылған герметикаландырған асинхронды электрқозғалтқышпен
</t>
  </si>
  <si>
    <t>240 Т</t>
  </si>
  <si>
    <t>28.13.11.00.00.00.10.10.1</t>
  </si>
  <si>
    <t>отын сорабы</t>
  </si>
  <si>
    <t>шығын өлшегіштері бар немесе оларды орнатуды қарастыратын, май құю станциялары мен гараждарда қолданылатын жанар-жағармай материалдарының сорабы, МЕМСТ 15060-95</t>
  </si>
  <si>
    <t>241 Т</t>
  </si>
  <si>
    <t>28.14.13.21.00.00.00.42.1</t>
  </si>
  <si>
    <t>Жылжымалы шпиндельі бар айырғыш ысырма</t>
  </si>
  <si>
    <t>242 Т</t>
  </si>
  <si>
    <t>28.14.13.22.00.00.00.53.1</t>
  </si>
  <si>
    <t>МЕМСТ 28343-89, болат ернемекті шар тәрізді кран, шартты өтуі 50 мм</t>
  </si>
  <si>
    <t>243 Т</t>
  </si>
  <si>
    <t>25.99.29.00.01.15.14.10.1</t>
  </si>
  <si>
    <t xml:space="preserve">Жапқыш </t>
  </si>
  <si>
    <t>Кері жапқыш</t>
  </si>
  <si>
    <t>244 Т</t>
  </si>
  <si>
    <t>27.12.22.11.15.13.10.12.1</t>
  </si>
  <si>
    <t xml:space="preserve">үш өрісті, құрама  ажыратқышымен (ағытқыш), атаулы тогы 400 А-ға дейін </t>
  </si>
  <si>
    <t>245 Т</t>
  </si>
  <si>
    <t>26.51.43.11.11.15.35.01.1</t>
  </si>
  <si>
    <t xml:space="preserve">үйлескен электр өлшеуіш құрама аспап </t>
  </si>
  <si>
    <t xml:space="preserve">токтың күшін, ток кернеуін, токқа кедергісін өлшеуге арналған </t>
  </si>
  <si>
    <t>246 Т</t>
  </si>
  <si>
    <t>Пьезоэлектрлік</t>
  </si>
  <si>
    <t>247 Т</t>
  </si>
  <si>
    <t>22.21.29.00.00.50.10.13.1</t>
  </si>
  <si>
    <t xml:space="preserve">Иілгіш шланг </t>
  </si>
  <si>
    <t xml:space="preserve">апарушы, басқалар </t>
  </si>
  <si>
    <t>248 Т</t>
  </si>
  <si>
    <t>25.30.13.00.00.13.10.10.1</t>
  </si>
  <si>
    <t>Форсунка</t>
  </si>
  <si>
    <t>механикалық (мазуттық)</t>
  </si>
  <si>
    <t>249 Т</t>
  </si>
  <si>
    <t>250 Т</t>
  </si>
  <si>
    <t>28.99.39.00.00.50.10.60.1</t>
  </si>
  <si>
    <t>бумен жылжымалы қондырғының жанарғылары</t>
  </si>
  <si>
    <t>251 Т</t>
  </si>
  <si>
    <t>28.14.20.34.10.10.26.10.1</t>
  </si>
  <si>
    <t>Басқару блогы</t>
  </si>
  <si>
    <t xml:space="preserve">ысырмалардың электржетектеріне </t>
  </si>
  <si>
    <t>28.13.14.00.00.00.10.20.1</t>
  </si>
  <si>
    <t>желілік</t>
  </si>
  <si>
    <t>253 Т</t>
  </si>
  <si>
    <t>Ауыспалы токтың электр қозғалтқышы, 50 Гц желідегі атаулы жиілігі үш фазалы асинхронды</t>
  </si>
  <si>
    <t>Ауыспалы токтың электр қозғалтқышы, 50 Гц желідегі атаулы жиілігі үш фазалы асинхронды,  синхронды айналу жиілігі 1500 мин, атаулы қуаты 4 кВт</t>
  </si>
  <si>
    <t>254 Т</t>
  </si>
  <si>
    <t>30.30.16.00.00.00.50.25.1</t>
  </si>
  <si>
    <t>Сүзгі</t>
  </si>
  <si>
    <t>отындық, майда тазарту</t>
  </si>
  <si>
    <t>255 Т</t>
  </si>
  <si>
    <t>27.12.40.17.11.11.11.10.1</t>
  </si>
  <si>
    <t>Дроссель</t>
  </si>
  <si>
    <t>люминисценттi шамдар үшiн</t>
  </si>
  <si>
    <t>256 Т</t>
  </si>
  <si>
    <t>257 Т</t>
  </si>
  <si>
    <t>26.51.66.18.11.11.34.10.1</t>
  </si>
  <si>
    <t>Датчик</t>
  </si>
  <si>
    <t>тақтайшаның қалыпы  (сервомагниттің)</t>
  </si>
  <si>
    <t>258 Т</t>
  </si>
  <si>
    <t>27.12.31.20.14.15.10.15.1</t>
  </si>
  <si>
    <t>Магниттік босатқыш</t>
  </si>
  <si>
    <t>ПМ 12 сериялы, релесімен реверсивті, босатқыштың 160 А атаулы токқа байланысты шамасы</t>
  </si>
  <si>
    <t>259 Т</t>
  </si>
  <si>
    <t>27.11.41.02.00.00.02.09.1</t>
  </si>
  <si>
    <t xml:space="preserve">Кернеу трансформаторы </t>
  </si>
  <si>
    <t xml:space="preserve"> Бір фазалы кернеу трансформаторы (О), МЕМСТ 1983-2001, кернеу класы 110</t>
  </si>
  <si>
    <t>260 Т</t>
  </si>
  <si>
    <t>27.11.41.01.05.03.55.17.1</t>
  </si>
  <si>
    <t>Ток трансформаторы</t>
  </si>
  <si>
    <t xml:space="preserve"> (Р) ажырайтын ток трансформаторы, (Г) газбен толтырылған, МЕМСТ 7746-2001, атаулы кернеу 110 кВ, атаулы бастапқы ток 600 А</t>
  </si>
  <si>
    <t>261 Т</t>
  </si>
  <si>
    <t>27.33.11.00.00.02.15.20.1</t>
  </si>
  <si>
    <t>РНДЗ-110/2000</t>
  </si>
  <si>
    <t>262 Т</t>
  </si>
  <si>
    <t>27.90.33.10.00.00.10.01.1</t>
  </si>
  <si>
    <t xml:space="preserve">жер асты металл құрылыстарының катодтық қорғанышының түзеткішіне </t>
  </si>
  <si>
    <t>28.13.12.00.00.00.20.01.1</t>
  </si>
  <si>
    <t>264 Т</t>
  </si>
  <si>
    <t xml:space="preserve">шығын өлшеуіштері бар немесе оларды қондыру қарастырылған жанар-жағармай материалдарына арналған, май құю станциялары мен гараждарда қолданылатын сорап, МЕМСТ 15060-95 </t>
  </si>
  <si>
    <t>265 Т</t>
  </si>
  <si>
    <t>сыртқа тебетін фекальды сорап</t>
  </si>
  <si>
    <t>бір сатылы, екі қабатты, кіріктірме герметикалы асинхронды электр қозғалтқышы бар ЦМК тұрпатындағы сыртқа тебетін моноблокты кәріздік сорап</t>
  </si>
  <si>
    <t>266 Т</t>
  </si>
  <si>
    <t>28.14.20.34.10.10.25.00.1</t>
  </si>
  <si>
    <t>Электр жетектің қисын платасы</t>
  </si>
  <si>
    <t>ысырма үшін</t>
  </si>
  <si>
    <t>267 Т</t>
  </si>
  <si>
    <t>28.14.11.27.00.00.00.01.1</t>
  </si>
  <si>
    <t xml:space="preserve">Болаттан жасалған сақтық клапаны </t>
  </si>
  <si>
    <t>Болаттан жасалған сақтық клапаны, қосылу тұрпаты - ернемекті</t>
  </si>
  <si>
    <t>268 Т</t>
  </si>
  <si>
    <t>269 Т</t>
  </si>
  <si>
    <t>270 Т</t>
  </si>
  <si>
    <t>27.12.40.15.11.11.11.20.1</t>
  </si>
  <si>
    <t xml:space="preserve"> Вентильдік ажыратқыш</t>
  </si>
  <si>
    <t>271 Т</t>
  </si>
  <si>
    <t>27.12.40.15.11.11.11.40.1</t>
  </si>
  <si>
    <t>Желілік емес ток күшінің артуының шектеуіші (ЖЕТКШ)</t>
  </si>
  <si>
    <t>272 Т</t>
  </si>
  <si>
    <t>27.12.40.15.11.11.11.10.1</t>
  </si>
  <si>
    <t xml:space="preserve"> Түтік тәрізді ажыратқыш</t>
  </si>
  <si>
    <t>Кеңқияқ-Құмкөл ММҚ азаймайтын авариялық қоры үшін</t>
  </si>
  <si>
    <t>22.21.29.00.00.24.40.10.1</t>
  </si>
  <si>
    <t>274 Т</t>
  </si>
  <si>
    <t>23.43.10.14.00.00.01.01.1</t>
  </si>
  <si>
    <t xml:space="preserve"> Оқшаулауыш</t>
  </si>
  <si>
    <t>полимерлік, желілік, аспалы, 70/35</t>
  </si>
  <si>
    <t>275 Т</t>
  </si>
  <si>
    <t>27.11.41.03.00.00.01.00.1</t>
  </si>
  <si>
    <t xml:space="preserve">Екпінді құрғақ трансформатор </t>
  </si>
  <si>
    <t>Кернеуді түрлендіруге арналған екпінді құрғақ трансформатор</t>
  </si>
  <si>
    <t>276 Т</t>
  </si>
  <si>
    <t>26.51.43.11.11.15.40.21.1</t>
  </si>
  <si>
    <t xml:space="preserve"> Тұрақты тоқтың кернеу түрлендіргіші </t>
  </si>
  <si>
    <t>277 Т</t>
  </si>
  <si>
    <t xml:space="preserve">27.11.21.20.30.10.50.70.1 </t>
  </si>
  <si>
    <t>50 Гц желідегі атаулы жиілігімен үш фазалы асинхронды ауыспалы токтың электр қозғалтқышы</t>
  </si>
  <si>
    <t xml:space="preserve"> желідегі атаулы жиілігі 50 Гц  үш фазалы асинхронды ауыспалы токтың электр қозғалтқышы, синхронды айналу жиілігі 2850 мин, атаулы қуаты 3 кВт</t>
  </si>
  <si>
    <t>278 Т</t>
  </si>
  <si>
    <t>27.11.21.20.20.10.60.19.1</t>
  </si>
  <si>
    <t>50 Гц желідегі атаулы жиілігімен екі фазалы асинхронды ауыспалы токтың электр қозғалтқышы</t>
  </si>
  <si>
    <t xml:space="preserve"> желідегі атаулы жиілігі 50 Гц екі фазалы асинхронды ауыспалы токтың электр қозғалтқышы, синхронды айналу жиілігі 3000 мин, атаулы қуаты 1,5 кВт</t>
  </si>
  <si>
    <t>279 Т</t>
  </si>
  <si>
    <t>27.11.42.00.00.00.04.21.1</t>
  </si>
  <si>
    <t xml:space="preserve">Жиынтықты тарату құрылғысы </t>
  </si>
  <si>
    <t>Атаулы кернеуі 10 кВ болатын стационарлық түрдегі жиынтықты тарату құрылғысы (ЖТҚ)</t>
  </si>
  <si>
    <t>280 Т</t>
  </si>
  <si>
    <t>281 Т</t>
  </si>
  <si>
    <t>27.11.21.10.30.10.60.40.1</t>
  </si>
  <si>
    <t xml:space="preserve"> 50 Гц желідегі атаулы жиілігімен үш фазалы синхронды ауыспалы токтың электр қозғалтқышы</t>
  </si>
  <si>
    <t xml:space="preserve"> желідегі атаулы жиілігі 50 Гц екі фазалы синхронды ауыспалы токтың электр қозғалтқышы, синхронды айналу жиілігі 3000 мин, атаулы қуаты 1,1 кВт </t>
  </si>
  <si>
    <t>282 Т</t>
  </si>
  <si>
    <t>22.21.29.00.00.29.30.50.1</t>
  </si>
  <si>
    <t>Жалғастырма</t>
  </si>
  <si>
    <t xml:space="preserve">шоғырсымдық, ағытқыш, термоорнықты </t>
  </si>
  <si>
    <t>283 Т</t>
  </si>
  <si>
    <t>27.33.14.00.00.00.03.11.1</t>
  </si>
  <si>
    <t xml:space="preserve"> қосқыш, бір тарамды және көп тарамды шоғырсымдарды  (1 кВ-тан 10 кВ-қа дейінгі) электр станциялары мен қондырғыларына, құрылыстар мен электр тарату желілеріне қосу үшін бір желіге біріктіру үшін қолданылады </t>
  </si>
  <si>
    <t>284 Т</t>
  </si>
  <si>
    <t>28.13.31.00.00.00.15.11.1</t>
  </si>
  <si>
    <t>сақтық клапаны</t>
  </si>
  <si>
    <t>шартты өтпесі бар сақтық клапаны, Ду 25 мм</t>
  </si>
  <si>
    <t>285 Т</t>
  </si>
  <si>
    <t>28.14.13.22.00.00.00.74.1</t>
  </si>
  <si>
    <t xml:space="preserve">шар тәрізді кран </t>
  </si>
  <si>
    <t>Жалпы өнеркәсіпке арналған шар тәрізді кран, кесімді диаметрі 80 мм МЕМСТ 21345-2005</t>
  </si>
  <si>
    <t>Тауарлар бойынша жиынтығы:</t>
  </si>
  <si>
    <t>2.Жұмыстар</t>
  </si>
  <si>
    <t>1 Ж</t>
  </si>
  <si>
    <t>99.10.10.10.10.00.00</t>
  </si>
  <si>
    <t>Автокөлік жолдарын күтіп ұстау жұмыстары</t>
  </si>
  <si>
    <t xml:space="preserve">III-IV санаттағы автокөлік жолдарын күтіп ұстау жұмыстары </t>
  </si>
  <si>
    <t xml:space="preserve"> Атасу-Алашанькоу магистарльды мұнай құбыры нысандарының трасса бойындағы автокөлік жолдары мен кірме жолдарын күтіп ұстау бойынша жұмыстар </t>
  </si>
  <si>
    <t>2 Ж</t>
  </si>
  <si>
    <t>3 Ж</t>
  </si>
  <si>
    <t xml:space="preserve"> Кеңқияқ-Құмкөл  магистарльды мұнай құбыры нысандарының трасса бойындағы автокөлік жолдары мен кірме жолдарын күтіп ұстау бойынша жұмыстар </t>
  </si>
  <si>
    <t>4 Ж</t>
  </si>
  <si>
    <t>5 Ж</t>
  </si>
  <si>
    <t>6 Ж</t>
  </si>
  <si>
    <t>95.12.10.10.00.00.00</t>
  </si>
  <si>
    <t xml:space="preserve">Байланыс жабдықтарын жөндеу және қызмет көрсету </t>
  </si>
  <si>
    <t xml:space="preserve">Байланыс жабдықтарын жөндеу және техникалық қызмет көрсету </t>
  </si>
  <si>
    <t>7 Ж</t>
  </si>
  <si>
    <t xml:space="preserve">Атасу-Алашанькоу ММҚ өндірістік-технологиялық байланыс жүйелеріне техникалық қызмет көрсету </t>
  </si>
  <si>
    <t>8 Ж</t>
  </si>
  <si>
    <t xml:space="preserve">Кеңқияқ-Құмкөл ММҚ өндірістік-технологиялық байланыс жүйелеріне техникалық қызмет көрсету </t>
  </si>
  <si>
    <t>9 Ж</t>
  </si>
  <si>
    <t>33.12.16.13.00.00.00</t>
  </si>
  <si>
    <t>Бейне конференциялар мен бейне бақылаудың жабдықтарын жөндеу және техникалық қызмет көрсету</t>
  </si>
  <si>
    <t xml:space="preserve">Конференция залының жабдықтарына техникалық қызмет көрсету </t>
  </si>
  <si>
    <t>10 Ж</t>
  </si>
  <si>
    <t>33.12.19.25.00.00.00</t>
  </si>
  <si>
    <t>Күзет-өрт дабылына техникалық қызмет көрсету</t>
  </si>
  <si>
    <t>Кеңқияқтың күзет-өрт дабылына техникалық қызмет көрсету және ағымдағы жөндеу</t>
  </si>
  <si>
    <t>11 Ж</t>
  </si>
  <si>
    <t>43.22.12.60.00.00.00</t>
  </si>
  <si>
    <t>Ғимаратқа кешенді қызмет көрсету бойынша жұмыстар</t>
  </si>
  <si>
    <t>12 Ж</t>
  </si>
  <si>
    <t>43.29.19.10.15.00.00</t>
  </si>
  <si>
    <t xml:space="preserve">  Жалпы пайдаланымдағы инженерлік желілерді күтіп ұстау  және қызмет көрсету бойынша  пайдалану жұмыстары.  </t>
  </si>
  <si>
    <t xml:space="preserve">Инжинерлік желілерге ( жылу, су, кәріз құбыры) техникалық және апаттық қызмет көрсету бойынша ағымдағы жөндеу жұмыстары. </t>
  </si>
  <si>
    <t>Меншік иесінің шекарасы аумағына дейінгі жерлердегі коммуникацияларға техникалық қолдау көрсету ( жалпы пайдалану бойынша жабдықтар, жылу беру, суыту жүйесі және өрт қауіпсіздігі жабдықтары, т.б.)</t>
  </si>
  <si>
    <t>13 Ж</t>
  </si>
  <si>
    <t>18.12.19.35.00.00.00</t>
  </si>
  <si>
    <t>Полиграфиялық жұмыстар</t>
  </si>
  <si>
    <t>Полиграфиялық өнімдерді даярлау және басу жұмыстары</t>
  </si>
  <si>
    <t>Полиграфиялық өнімдер даярлау: буклеттер, пакеттер, журналдар, визиткалар, бланктер, куәліктер және т.б. даярлау</t>
  </si>
  <si>
    <t>14 Ж</t>
  </si>
  <si>
    <t>74.90.21.17.00.00.00</t>
  </si>
  <si>
    <t>Жерге орналастыру жобасын әзірлеу</t>
  </si>
  <si>
    <t>15 Ж</t>
  </si>
  <si>
    <t>Жер учаскелерін ұзақ мерзімді пайдалануға кесіп беру 
 (МАС-10 бойынша)</t>
  </si>
  <si>
    <t>16 Ж</t>
  </si>
  <si>
    <t>Жер учаскелерін ұзақ мерзімді пайдалануға кесіп беру 
 (МАС-8 бойынша)</t>
  </si>
  <si>
    <t>17 Ж</t>
  </si>
  <si>
    <t>41.00.40.20.10.00.00</t>
  </si>
  <si>
    <t>18 Ж</t>
  </si>
  <si>
    <t>71.12.19.30.20.00.00</t>
  </si>
  <si>
    <t>Жобалау-сметалық құжаттаманы түзету бойынша жұмыстар</t>
  </si>
  <si>
    <t xml:space="preserve">Жобалау-сметалық құжаттаманы түзету бойынша жұмыстар, сондай-ақ мемлекеттік сараптамадан қайта өту </t>
  </si>
  <si>
    <t>19 Ж</t>
  </si>
  <si>
    <t>42.11.20.20.16.10.00</t>
  </si>
  <si>
    <t xml:space="preserve">Алаң ішіндегі жолдардың бетон жабындыларын жөндеу бойынша құрылыс жұмыстары </t>
  </si>
  <si>
    <t>20 Ж</t>
  </si>
  <si>
    <t>21 Ж</t>
  </si>
  <si>
    <t>43.99.90.20.10.10.00</t>
  </si>
  <si>
    <t>22 Ж</t>
  </si>
  <si>
    <t>42.21.21.10.12.00.00</t>
  </si>
  <si>
    <t xml:space="preserve">Магистральді мұнай құбырларын құбырішілік диагностикалау бойынша жұмыстар </t>
  </si>
  <si>
    <t xml:space="preserve">Магистральді мұнай құбырларын құбырішілік диагностикалау </t>
  </si>
  <si>
    <t>"Атасу-Алашанькоу" ММҚ құбырішілік диагностикалау, Ф813 мм,  №7 ТДҚҚТ (Атасу) -  №8 ТДҚІҚҚТ (130 км) телімі; L=130 км;</t>
  </si>
  <si>
    <t>23 Ж</t>
  </si>
  <si>
    <t>"Атасу-Алашанькоу" ММҚ құбырішілік диагностикалау, Ф813 мм,  №8 ТДҚІҚҚТ (130 км) -  №9 ТДҚІҚҚТ (384 км) телімі; L=254 км;</t>
  </si>
  <si>
    <t>24 Ж</t>
  </si>
  <si>
    <t>"Атасу-Алашанькоу" ММҚ құбырішілік диагностикалау, Ф813 мм,  №9 ТДҚІҚҚТ (384 км) -  №10 ТДҚІҚҚТ (565 км) телімі; L=181 км;</t>
  </si>
  <si>
    <t>25 Ж</t>
  </si>
  <si>
    <t>"Атасу-Алашанькоу" ММҚ құбырішілік диагностикалау, Ф813 мм,  №9 ТДҚІҚҚТ (565 км) -  №10 ТДҚІҚҚТ (972,6 км) телімі; L=227,6 км;</t>
  </si>
  <si>
    <t>26 Ж</t>
  </si>
  <si>
    <t>"Атасу-Алашанькоу" ММҚ құбырішілік диагностикалау, Ф813 мм,  №11 ТДҚІҚҚТ (792,6 км) -  Алашанькоу ТДҚҚТ (965,1 км) телімі; L=172,5 км;</t>
  </si>
  <si>
    <t>Жұмыстар бойынша жиынтығы</t>
  </si>
  <si>
    <t>3. Қызметтер</t>
  </si>
  <si>
    <t>1 Қ</t>
  </si>
  <si>
    <t>77.39.19.30.10.10.00</t>
  </si>
  <si>
    <t>Электр қуатының желілерін жалдау қызметтері</t>
  </si>
  <si>
    <t>МАС-11 электрмен қамтамасыз ету үшін "ҚарГРЭС2-Қоңырат" ӘЖ-220кВ,  "Қоңырат-Ақтоғай ТБК" ӘЖ-220кВ жалға алу</t>
  </si>
  <si>
    <t>2 Қ</t>
  </si>
  <si>
    <t>80.20.10.20.00.00.00</t>
  </si>
  <si>
    <t>Өрт қауіпсіздігін қамтамасыз ету бойынша қызметтер</t>
  </si>
  <si>
    <t>Өрт қауіпсіздігін қамтамасыз ету.</t>
  </si>
  <si>
    <t xml:space="preserve">Атасу-Алашанькоу мұнай құбырының 9-МАС  өрт қауіпсіздігін қамтамасыз ету. </t>
  </si>
  <si>
    <t>ОВХ</t>
  </si>
  <si>
    <t>3 Қ</t>
  </si>
  <si>
    <t xml:space="preserve">Атасу-Алашанькоу мұнай құбырының 11-МАС  өрт қауіпсіздігін қамтамасыз ету. </t>
  </si>
  <si>
    <t>4 Қ</t>
  </si>
  <si>
    <t xml:space="preserve">Атасу-Алашанькоу мұнай құбырының 8-МАС  өрт қауіпсіздігін қамтамасыз ету. </t>
  </si>
  <si>
    <t>5 Қ</t>
  </si>
  <si>
    <t xml:space="preserve">Атасу-Алашанькоу мұнай құбырының 10-МАС  өрт қауіпсіздігін қамтамасыз ету. </t>
  </si>
  <si>
    <t>6 Қ</t>
  </si>
  <si>
    <t>Кеңқияқ-Құмкөл мұнай құбырының Арал ТАҚП-та өрт қауіпсіздігін қамтамасыз ету</t>
  </si>
  <si>
    <t>7 Қ</t>
  </si>
  <si>
    <t>65.12.11.00.00.00.01</t>
  </si>
  <si>
    <t>Жазатайым оқиғалардан сақтандыру қызметтері</t>
  </si>
  <si>
    <t>Қызметкерлердің өміріне және денсаулығына олардың еңбек (қызметтік) міндеттерін орындау кезінде зиян келтіргені үшін жұмыс берушінің азаматтық-құқықтық жауапкершілігін сақтандыру</t>
  </si>
  <si>
    <t xml:space="preserve">Қызметкерді жазатайым оқиғалардан міндетті сақтандыру  </t>
  </si>
  <si>
    <t>8 Қ</t>
  </si>
  <si>
    <t>Атасу-Алашанькоу мұнай құбырында өндірістік қалдықтарды (мұнай қойыртпақтарын) орналастыру қызметтері</t>
  </si>
  <si>
    <t>2013     2014</t>
  </si>
  <si>
    <t>9 Қ</t>
  </si>
  <si>
    <t>10 Қ</t>
  </si>
  <si>
    <t>Кеңқияқ-Құмкөл мұнай құбырында өндірістік қалдықтарды (мұнай қойыртпақтарын) орналастыру қызметтері</t>
  </si>
  <si>
    <t>11 Қ</t>
  </si>
  <si>
    <t>12 Қ</t>
  </si>
  <si>
    <t>38.22.29.11.00.00.00</t>
  </si>
  <si>
    <t xml:space="preserve">Мазутталған топырақ учаскелерін кәдеге жарату қызметтері </t>
  </si>
  <si>
    <t>Мазутталған топырақты кәдеге жарату, орналастыру немесе алып тастау бойынша операцияларды орындау</t>
  </si>
  <si>
    <t xml:space="preserve">Атасу-Алашанькоу  құбырының бойындағы өндіріс қалдықтарын (мұнайдың төгілуінен болған) орналастыру, қайта өңдеу қызметтері  </t>
  </si>
  <si>
    <t>13 Қ</t>
  </si>
  <si>
    <t>14 Қ</t>
  </si>
  <si>
    <t>15 Қ</t>
  </si>
  <si>
    <t xml:space="preserve">Кеңқияқ-Құмкөл құбырының бойындағы өндіріс қалдықтарын (мұнайдың төгілуінен болған) орналастыру, қайта өңдеу қызметтері  </t>
  </si>
  <si>
    <t>16 Қ</t>
  </si>
  <si>
    <t>17 Қ</t>
  </si>
  <si>
    <t>39.00.21.14.00.00.00</t>
  </si>
  <si>
    <t xml:space="preserve"> Қоршаған орта жағдайын  өнеркәсіптік бақылау бойынша қызмет түрлері.  </t>
  </si>
  <si>
    <t>Белгіленген мерзімділікпен объективті мәліметтерді алу үшін орындалатын,  қоршаған орта жағдайын өндірістік бақылау.</t>
  </si>
  <si>
    <t xml:space="preserve">Атасу-Алашанькоу мұнай құбырында белгіленген мерзімділікпен объективті мәліметтерді алу үшін орындалатын,  қоршаған орта жағдайын өндірістік бақылау.  </t>
  </si>
  <si>
    <t>18 Қ</t>
  </si>
  <si>
    <t xml:space="preserve">Кеңқияқ-Құмкөл мұнай құбырында белгіленген мерзімділікпен объективті мәліметтерді алу үшін орындалатын,  қоршаған орта жағдайын өндірістік бақылау. </t>
  </si>
  <si>
    <t>2013    2014</t>
  </si>
  <si>
    <t>74.90.20.24.10.10.00</t>
  </si>
  <si>
    <t>Мұнайды есепке алу коммерциялық торабына техникалық қызмет көрсету</t>
  </si>
  <si>
    <t>Мұнайды есепке алу коммерциялық торабына техникалық қызмет көрсету бойынша қызметтер кешені (МЕКТ)</t>
  </si>
  <si>
    <t xml:space="preserve"> "Кеңқияқ-Құмкөл" ММҚ-ның "Кеңқияқ" ММӨЖ </t>
  </si>
  <si>
    <t>21 Қ</t>
  </si>
  <si>
    <t>96.09.19.90.18.00.00</t>
  </si>
  <si>
    <t xml:space="preserve">Жергілікті қамту мониторингі картасын техникалық қостау қызметтері </t>
  </si>
  <si>
    <t>Жергілікті қамту мониторингі картасының Даму тұжырымдамасына сәйкес көрсетілетін қызметтер</t>
  </si>
  <si>
    <t>22 Қ</t>
  </si>
  <si>
    <t>35.30.12.14.00.00.00</t>
  </si>
  <si>
    <t>Коммуналдықты қоспағанда, таратушы жылу тораптары бойынша ыстық суды (жылу энергиясын) тарату қызметтері</t>
  </si>
  <si>
    <t xml:space="preserve">  «Атасу - Алашанькоу» мұнай құбырының ОДП нысаны үшін жылу энергиясын беру қызметтері</t>
  </si>
  <si>
    <t>23 Қ</t>
  </si>
  <si>
    <t>66.19.91.00.00.00.02</t>
  </si>
  <si>
    <t>Құны 75 млн. теңге  және одан да көп қаржыны құрайтын  лоттар бойынша  тауарларды сатып алуға  жоспарланған баға  көлемін анықтау бойынша қызметтер</t>
  </si>
  <si>
    <t>24 Қ</t>
  </si>
  <si>
    <t>58.12.20.15.00.00.00</t>
  </si>
  <si>
    <t>Жұмыстар, көрсетілетін қызметтер  мен тауарлардың бірыңғай тізімдемелік анықтаманы көкейтесті ету  бойынша қызметтер</t>
  </si>
  <si>
    <t xml:space="preserve"> Жұмыстар,көрсетілетін қызметтер  мен тауарлардың бірыңғай тізімдемелік анықтаманы пайдалануға беру және көкейтесті ету  бойынша қызметтер.</t>
  </si>
  <si>
    <t>25 Қ</t>
  </si>
  <si>
    <t>80.10.12.16.00.00.00</t>
  </si>
  <si>
    <t>Стационарлық нысандарды, сондай-ақ осы нысандарда орналасқан персонал мен мүліктерді құқыққа қайшы  қол сұғушылықтан ведомстводан тыс күзету қызметтері</t>
  </si>
  <si>
    <t xml:space="preserve">  Атасу-Алашанькоу мұнай құбырының желілік бөлігі мен стационарлық құрылыстарын ведомстводан тыс күзету</t>
  </si>
  <si>
    <t>26 Қ</t>
  </si>
  <si>
    <t xml:space="preserve"> Кеңқияқ-Құмкөл мұнай құбырының желілік бөлігі мен стационарлық құрылыстарын ведомстводан тыс күзету</t>
  </si>
  <si>
    <t>27 Қ</t>
  </si>
  <si>
    <t>51.10.20.11.00.00.00</t>
  </si>
  <si>
    <t>Жолаушылар тікұшағын экипажымен жалға алу қызметтері</t>
  </si>
  <si>
    <t xml:space="preserve"> Атасу-Алашанькоу мұнай құбырының қажеттілігі үшін жүктер мен жолаушыларды тасымалдау бойынша авиациялық қызметтер</t>
  </si>
  <si>
    <t>28 Қ</t>
  </si>
  <si>
    <t>Кеқияқ-Құмкөл мұнай құбырының қажеттілігі үшін жүктер мен жолаушыларды тасымалдау бойынша авиациялық қызметтер</t>
  </si>
  <si>
    <t>29 Қ</t>
  </si>
  <si>
    <t>35.15.10.10.00.00.00</t>
  </si>
  <si>
    <t xml:space="preserve">Электр қуатын  беру мен тарату бойынша қызметтер. </t>
  </si>
  <si>
    <t xml:space="preserve">Электр қуатының көтерме нарығындағы субъектілердің электр қуатын  беру мен тарату бойынша қызметтері. </t>
  </si>
  <si>
    <t>Атасу-Алашанькоу мұнай құбырының 0 шақырымынан 69 шақырымына дейінгі трасса бойындағы ӘЖ-10 кВ үшін электр қуатын тасымалдау. Атасу-Алашанькоу мұнайқұбыры үшін МЕМСТ 13109-97, 21.11. 1997ж №12-97 хаттамаға сәйкес электр қуаты</t>
  </si>
  <si>
    <t>30 Қ</t>
  </si>
  <si>
    <t>35.15.11.10.00.00.00</t>
  </si>
  <si>
    <t xml:space="preserve"> Соңғы тұтынушыға электр қуатын жеткізетін тарату жүйелерінің жұмыс қабілетін қамтамасыз  ету бойынша қызметтер</t>
  </si>
  <si>
    <t>Соңғы тұтынушыға электр қуатын жеткізетін тарату жүйелерінің жұмыс қабілетін (электр желілері, полюстер, есептегіш құралдары мен шоғырсымдар) қамтамасыз  ету бойынша қызметтер</t>
  </si>
  <si>
    <t xml:space="preserve"> ҚР  РҚ 34. 03-202-04 сәйкес  Атасу-Алашанькоу  мұнай құбырының 9-МАС ҚС   110/10 кВүшін ӘЖ-110кВ 145 км пайдалану және техникалық қызмет көрсету</t>
  </si>
  <si>
    <t>31 Қ</t>
  </si>
  <si>
    <t xml:space="preserve">ҚР  РҚ 34. 03-202-04 сәйкес Атасу-Алашанькоу  мұнай құбырының 11-МАС ҚС   110/10 кВ үшін ӘЖ-110кВ 150 км пайдалану және техникалық қызмет көрсету  </t>
  </si>
  <si>
    <t>32 Қ</t>
  </si>
  <si>
    <t xml:space="preserve">ҚР  РҚ 34. 03-202-04 сәйкес Атасу-Алашанькоу  мұнай құбырының 8-МАС ҚС   35/10 кВ үшін ӘЖ-35кВ 20 км пайдалану және техникалық қызмет көрсету    </t>
  </si>
  <si>
    <t>33 Қ</t>
  </si>
  <si>
    <t xml:space="preserve">ҚР  РҚ 34. 03-202-04 сәйкес Атасу-Алашанькоу  мұнай құбырының 10-МАС ҚС  110/10 кВ үшін ӘЖ-110кВ 96 км пайдалану және техникалық қызмет көрсету    </t>
  </si>
  <si>
    <t>34 Қ</t>
  </si>
  <si>
    <t xml:space="preserve">ҚР  РҚ 34. 03-202-04 сәйкес  Атасу-Алашанькоу  мұнай құбырының 9-МАС Балқаш қосалқы станциясында орналасқан үшін 110кВ екі ұяшықты пайдалану және техникалық қызмет көрсету   </t>
  </si>
  <si>
    <t>35 Қ</t>
  </si>
  <si>
    <t xml:space="preserve">ҚР  РҚ 34. 03-202-04 сәйкес Атасу-Алашанькоу  мұнай құбырының "Ақжал"қосалқы станциясындағы 10кВ 2 ұяшықты, "Ақадыр" ҚС-дағы  10кВ 2 ұяшықты пайдалану және техникалық қызмет көрсету  </t>
  </si>
  <si>
    <t>36 Қ</t>
  </si>
  <si>
    <t xml:space="preserve">ҚР  РҚ 34. 03-202-04 сәйкес Атасу-Алашанькоу  мұнай құбырының "Ақтоғай" ҚС-дағы 10 кВ 2 ұяшықты, "Үшарал", "Көктума" ҚС-дағы 10 кВ 4 ұяшықты және "Достық" ҚС-дағы 10кВ 2 ұяшықты, "Ақадыр" ҚС-дағы  10кВ 2 ұяшықты пайдалану және техникалық қызмет көрсету  </t>
  </si>
  <si>
    <t>37 Қ</t>
  </si>
  <si>
    <t xml:space="preserve">ҚР  РҚ 34. 03-202-04 сәйкес  Атасу-Алашанькоу  мұнай құбырының 11-МАС үшін Ақтоғай қосалқы станцияда орналасқан 110 кВ 2 ұяшықты пайдалану және техникалық қызмет көрсету  </t>
  </si>
  <si>
    <t>38 Қ</t>
  </si>
  <si>
    <t xml:space="preserve">ҚР  РҚ 34. 03-202-04  сәйкес Атасу-Алашанькоу  мұнай құбырының 11-МАС үшін Қоңырат қосалқы станцияда орналасқан 220 кВ 2 ұяшықты пайдалану және техникалық қызмет көрсету  </t>
  </si>
  <si>
    <t>39 Қ</t>
  </si>
  <si>
    <t xml:space="preserve">ҚР  РҚ 34. 03-202-04 сәйкес  Атасу-Алашанькоу  мұнай құбырының 8-МАС үшін Ағадыр қосалқы станцияда орналасқан 110 кВ 2 ұяшықты пайдалану және техникалық қызмет көрсету  </t>
  </si>
  <si>
    <t>40 Қ</t>
  </si>
  <si>
    <t xml:space="preserve">ҚР  РҚ34. 03-202-04 сәйкес  Атасу-Алашанькоу  мұнай құбырының 10-МАС үшін Ақтоғай ТБК қосалқы станцияда орналасқан 110 кВ 2 ұяшықты пайдалану және техникалық қызмет көрсету  </t>
  </si>
  <si>
    <t>41 Қ</t>
  </si>
  <si>
    <t xml:space="preserve">ҚР  РҚ 34. 03-202-04 сәйкес Кеңқияқ-Құмкөл мұнай құбырының ұяшықтарын, тарату пункттерін, 35/10/6кВ түрлендіру қосалқы станцияларын пайдалану және техникалық қызмет көрсету  </t>
  </si>
  <si>
    <t>42 Қ</t>
  </si>
  <si>
    <t xml:space="preserve">ҚР  РҚ 34. 03-202-04 сәйкес Кеңқияқ-Құмкөл мұнай құбырының ӘЖ-35/10/6кВ пайдалану және техникалық қызмет көрсету </t>
  </si>
  <si>
    <t>43 Қ</t>
  </si>
  <si>
    <t>85.59.19.10.00.00.00</t>
  </si>
  <si>
    <t>Өнеркәсіптік қауіпсіздік бойынша оқыту</t>
  </si>
  <si>
    <t>44 Қ</t>
  </si>
  <si>
    <t>65.12.49.00.00.00.01</t>
  </si>
  <si>
    <t>Мүлікті сақтандыру қызметі</t>
  </si>
  <si>
    <t xml:space="preserve"> Атасу-Алашанькоу ММҚ мүліктік кешенін сақтандыру</t>
  </si>
  <si>
    <t>45 Қ</t>
  </si>
  <si>
    <t>Кеңқияқ-Құмкөл ММҚ мүліктік кешенін сақтандыру</t>
  </si>
  <si>
    <t>74.90.20.40.21.10.00</t>
  </si>
  <si>
    <t xml:space="preserve">Суыққоймаларды зерттеу бойынша қызметтер </t>
  </si>
  <si>
    <t>Кеңқияқ МЕКТ-те РВС№1 V=400м3 ішінара техникалық зерттеу</t>
  </si>
  <si>
    <t>Құмкөл МЕКТ-те РВС№1 2 V=400м3 ішінара техникалық зерттеу</t>
  </si>
  <si>
    <t>33.13.11.17.00.00.00</t>
  </si>
  <si>
    <t>Өлшеу құралдарын тексеру</t>
  </si>
  <si>
    <t xml:space="preserve">Өлшеу құралдарын тексеру: қысымды өлшеу, жылу физикалық және температуралық өлшеулер, электрлік өлшеулер және т.б. </t>
  </si>
  <si>
    <t>65.12.50.30.00.00.01</t>
  </si>
  <si>
    <t>Үшінші тұлғалардың алдында жалпы  азаматтық жауапкершілікті сақтандыру қызметтері</t>
  </si>
  <si>
    <t>Қауіпті өдірістік фактормен үшінші тұлғалардың өміріне, денсаулығына және (немесе) мүлкіне мүліктік мүддені қорғауды қамтамасыз ету, Атасу-Алашанькоу  мұнай құбыры</t>
  </si>
  <si>
    <t>65.12.50.50.00.00.01</t>
  </si>
  <si>
    <t xml:space="preserve">Экологияға зиян келтіргені үшін жауапкершілікті сақтандыру қызметтері </t>
  </si>
  <si>
    <t xml:space="preserve">Қоршаған ортаға зиян келтірген жағдайда сақтандыру арқылы қорғауды құруға бағытталған экологиялық тәуекелдерді сақтандыру, Атасу-Алашанькоу  мұнай құбыры </t>
  </si>
  <si>
    <t>Қауіпті өдірістік фактормен үшінші тұлғалардың өміріне, денсаулығына және (немесе) мүлкіне мүліктік мүддені қорғауды қамтамасыз ету, Кеңқияқ-Құмкөл мұнай құбыры</t>
  </si>
  <si>
    <t xml:space="preserve">Қоршаған ортаға зиян келтірген жағдайда сақтандыру арқылы қорғауды құруға бағытталған экологиялық тәуекелдерді сақтандыру, Кеңқияқ-Құмкөл мұнай құбыры </t>
  </si>
  <si>
    <t>43.21.10.10.10.12.00</t>
  </si>
  <si>
    <t>Күзет дабылқаққышына техникалық қызмет көрсету бойынша істелімдер</t>
  </si>
  <si>
    <t>Механикалық бұзылулардың болмауына, бекіткіштерінің беріктігіне көз жеткізу үшін қондырғының құрамдас бөлігінесырттай қарап шығу, ажыратқыштар мен ауыстырып-қосқыштардың жұмыс қалыпын, жарықтық  индикацияның бұзылмауын, қабылдау-бақылау қондырғысында пломбалардың болуын бақылау, тестілеу</t>
  </si>
  <si>
    <t xml:space="preserve">Кеңқияқ-Құмкөл магистральды мұнай құбырының күзет жүйесіне техникалық қызмет көрсету </t>
  </si>
  <si>
    <t>61.10.43.01.01.00.00</t>
  </si>
  <si>
    <t>Интернетке қол жеткізу қызметтері</t>
  </si>
  <si>
    <t>Сым желілері бойынша кең форматты Интернетке қол жеткізуге бағытталған қызметтер</t>
  </si>
  <si>
    <t>Интернет желісіне қол жеткізуді ұсыну қызметтері</t>
  </si>
  <si>
    <t xml:space="preserve"> 61.10.11.06.01.00.00</t>
  </si>
  <si>
    <t xml:space="preserve">Телефон байланысының қызметі </t>
  </si>
  <si>
    <t>Белгіленген жергілікті, қалааралық, халықаралық телефон байланысының қызметі — қол жеткізу және қолдану</t>
  </si>
  <si>
    <t>61.30.10.10.00.00.00</t>
  </si>
  <si>
    <t>Спутниктік байланыс қызметтері</t>
  </si>
  <si>
    <t>Спутниктік байланысты қолдану қызметтері</t>
  </si>
  <si>
    <t>«Атасу-Алашанькоу» ММҚ спутниктік байланысы</t>
  </si>
  <si>
    <t>«Кеңқияқ-Құмкөл» ММҚ спутниктік байланысы</t>
  </si>
  <si>
    <t>43.21.10.10.30.20.10</t>
  </si>
  <si>
    <t>Бейнебақылау және кіруге бақылау жасау жүйелеріне техникалық қызмет көрсету бойынша қызметтер</t>
  </si>
  <si>
    <t>Магистральды мұнай құбырының бейне бақылау жүйесіне және периментальдық күзет жүйесіне техникалық қызмет көрсету қызметтері («Атасу-Алашанькоу» ММҚ КОПС ТҚ)</t>
  </si>
  <si>
    <t>46 Қ</t>
  </si>
  <si>
    <t>Магистральды мұнай құбырының бейне бақылау жүйесіне және периментальдық күзет жүйесіне техникалық қызмет көрсету қызметтері («Кеңқияқ-Құмкөл» ММҚ КОПС ТҚ)</t>
  </si>
  <si>
    <t>Алматы қаласы, Абай даңғ. 109 В мекенжайы бойынша кеңседе бейнебақылау және кіруге бақылау жабдықтарына техникалық қызмет көрсету</t>
  </si>
  <si>
    <t>62.02.30.30.00.00.00</t>
  </si>
  <si>
    <t>Бағдарламалық қамтуды жаңарту бойынша қызметтер</t>
  </si>
  <si>
    <t>Қолда бар бағдарламалық қамтуды жаңарту бойынша қызметтер</t>
  </si>
  <si>
    <t>Электронды құжат айналымы жүйесін техникалық қолдау</t>
  </si>
  <si>
    <t>63.11.12.10.00.00.00</t>
  </si>
  <si>
    <t>kcp.kz веб-сайтына техникалық қолдау көрсету</t>
  </si>
  <si>
    <t>43.21.10.10.20.20.00</t>
  </si>
  <si>
    <t>Газбен өрт сөндіру және дабылдама жүйесіне техникалық қызмет көрсету істелімдері</t>
  </si>
  <si>
    <t xml:space="preserve">Атасу ОДП күзет өрт дабылдамасы мен газбен өрт сөндіру автоматты жүйесіне техникалық қызмет көрсету және ағымдағы жөндеу </t>
  </si>
  <si>
    <t>№ 9 күзет өрт дабылдамасы мен газбен өрт сөндіру автоматты жүйесіне техникалық қызмет көрсету және ағымдағы жөндеу</t>
  </si>
  <si>
    <t>№ 11 АҚП күзет өрт дабылдамасы мен газбен өрт сөндіру автоматты жүйесіне техникалық қызмет көрсету және ағымдағы жөндеу</t>
  </si>
  <si>
    <t>Арал ТАҚП күзет өрт дабылдамасы мен газбен өрт сөндіру автоматты жүйесіне техникалық қызмет көрсету және ағымдағы жөндеу</t>
  </si>
  <si>
    <t>№ 4 ТҚІҚТ күзет өрт дабылдамасы мен газбен өрт сөндіру автоматты жүйесіне техникалық қызмет көрсету және ағымдағы жөндеу</t>
  </si>
  <si>
    <t xml:space="preserve">
Құмкөл күзет өрт дабылдамасы мен газбен өрт сөндіру автоматты жүйесіне техникалық қызмет көрсету және ағымдағы жөндеу</t>
  </si>
  <si>
    <t xml:space="preserve">Алматы қаласы, Абай даңғ. 109 В мекенжайы бойынша "ҚҚҚ" ЖШС сервері нысанында орнатылған автоматты газбен өрт сөндіру жүйесіне қызмет көрсету істелімдері </t>
  </si>
  <si>
    <t>47 Қ</t>
  </si>
  <si>
    <t>91.01.12.11.00.00.00</t>
  </si>
  <si>
    <t xml:space="preserve">Мұрағат істерін сақтау қызметтері </t>
  </si>
  <si>
    <t>53.20.11.10.11.00.00</t>
  </si>
  <si>
    <t xml:space="preserve">Халықаралық курьерлік пошта қызметтері </t>
  </si>
  <si>
    <t>48 Қ</t>
  </si>
  <si>
    <t>74.90.19.10.10.10.00</t>
  </si>
  <si>
    <t>49 Қ</t>
  </si>
  <si>
    <t>Негізгі құралдар құнының өсуін тудыратын (тудырмайтын) ағымдағы және күрделі жөндеулерге және басқа да жөндеу-қалпына келтіру жұмыстарына бағытталған шығындарды есептеу әдістемесін әзірлеу</t>
  </si>
  <si>
    <t>50 Қ</t>
  </si>
  <si>
    <t>51 Қ</t>
  </si>
  <si>
    <t>69.20.23.11.00.00.00</t>
  </si>
  <si>
    <t xml:space="preserve">Бухгалтерлік есеп саласындағы кеңес беру қызметтері </t>
  </si>
  <si>
    <t xml:space="preserve">ХБЕС 19-ға сәйкес зейнетақы жоспары бойынша төлемге жататын сыйақылар құнының есептеуі жөнінде актуарийлардың кеңес беру қызметтерін көрсетуі </t>
  </si>
  <si>
    <t>52 Қ</t>
  </si>
  <si>
    <t>74.90.12.20.13.00.00</t>
  </si>
  <si>
    <t>Мүлікті бағалау бойынша қызметтер кешені</t>
  </si>
  <si>
    <t>Негізгі құралдарды қайта бағалау</t>
  </si>
  <si>
    <t>53 Қ</t>
  </si>
  <si>
    <t>54 Қ</t>
  </si>
  <si>
    <t>55 Қ</t>
  </si>
  <si>
    <t>56 Қ</t>
  </si>
  <si>
    <t>57 Қ</t>
  </si>
  <si>
    <t>58 Қ</t>
  </si>
  <si>
    <t>59 Қ</t>
  </si>
  <si>
    <t>71.20.19.12.00.00.00</t>
  </si>
  <si>
    <t>Авторлық қадағалу қызметтері</t>
  </si>
  <si>
    <t>60 Қ</t>
  </si>
  <si>
    <t>61 Қ</t>
  </si>
  <si>
    <t>62 Қ</t>
  </si>
  <si>
    <t>63 Қ</t>
  </si>
  <si>
    <t>64 Қ</t>
  </si>
  <si>
    <t>62.01.11.10.00.00.00</t>
  </si>
  <si>
    <t>65 Қ</t>
  </si>
  <si>
    <t>71.20.19.15.00.00.00</t>
  </si>
  <si>
    <t>Техникалық қадағалау қызметтері</t>
  </si>
  <si>
    <t>Актюбинская обл.</t>
  </si>
  <si>
    <t>66 Қ</t>
  </si>
  <si>
    <t xml:space="preserve">Қызметкерлердің даярлау, қайта даярлау және біліктілігін арттыру бойынша білім беру қызметтері </t>
  </si>
  <si>
    <t>Қызметкерлердің даярлау, қайта даярлау және біліктілігін арттыру, оқыту тренингтері мен семинарларды қосқанда</t>
  </si>
  <si>
    <t>67 Қ</t>
  </si>
  <si>
    <t>68 Қ</t>
  </si>
  <si>
    <t>69 Қ</t>
  </si>
  <si>
    <t>70 Қ</t>
  </si>
  <si>
    <t>71 Қ</t>
  </si>
  <si>
    <t>72 Қ</t>
  </si>
  <si>
    <t>73 Қ</t>
  </si>
  <si>
    <t>74 Қ</t>
  </si>
  <si>
    <t>75 Қ</t>
  </si>
  <si>
    <t>76 Қ</t>
  </si>
  <si>
    <t>77 Қ</t>
  </si>
  <si>
    <t>78 Қ</t>
  </si>
  <si>
    <t>53.10.11.30.12.00.00</t>
  </si>
  <si>
    <t xml:space="preserve">Мерзімді басылымдарға жазылу қызметтері </t>
  </si>
  <si>
    <t xml:space="preserve">Газеттер мен журналдарға жазылу қызметтері </t>
  </si>
  <si>
    <t>79 Қ</t>
  </si>
  <si>
    <t>82.19.11.10.00.00.00</t>
  </si>
  <si>
    <t>Мәтінді көшірумен және көбейтумен байланысты қызметтер</t>
  </si>
  <si>
    <t xml:space="preserve">Мәтінді көшіру және көбейту </t>
  </si>
  <si>
    <t>80 Қ</t>
  </si>
  <si>
    <t>82.19.11.13.00.00.00</t>
  </si>
  <si>
    <t>Құжаттарды сканерлеу</t>
  </si>
  <si>
    <t>81 Қ</t>
  </si>
  <si>
    <t>96.09.19.31.00.00.00</t>
  </si>
  <si>
    <t>Балықтарға күтім жасау қызметі</t>
  </si>
  <si>
    <t>Балықтарға күтім жасаудың кешенді қызметі (аквариумды тазалау, өңдеу, жемі және т.б.)</t>
  </si>
  <si>
    <t>82 Қ</t>
  </si>
  <si>
    <t>29.20.40.16.00.00.00</t>
  </si>
  <si>
    <t>Автокөлікке техникалық қызмет көрсету</t>
  </si>
  <si>
    <t>Автокөлікке техникалық қызмет көрсету (майларын, сұйықтықтарын, сүзгілерін, тежегіш  қалыптарын, шамдарын, бауларын ауыстыру)</t>
  </si>
  <si>
    <t>83 Қ</t>
  </si>
  <si>
    <t>84 Қ</t>
  </si>
  <si>
    <t>85 Қ</t>
  </si>
  <si>
    <t>86 Қ</t>
  </si>
  <si>
    <t>87 Қ</t>
  </si>
  <si>
    <t>88 Қ</t>
  </si>
  <si>
    <t>86.90.19.12.00.00.00.</t>
  </si>
  <si>
    <t>Ауысым алдындағы медициналық куәландыру қызметтері</t>
  </si>
  <si>
    <t xml:space="preserve">Ауысым алдындағы медициналық куәландыру </t>
  </si>
  <si>
    <t>Көлік жүргізушілерін, ауысым лаборанттарын тиісті жабдықтарды қолдана отырып күн сайын медициналық куәландыру</t>
  </si>
  <si>
    <t>89 Қ</t>
  </si>
  <si>
    <t>90 Қ</t>
  </si>
  <si>
    <t>91 Қ</t>
  </si>
  <si>
    <t>92 Қ</t>
  </si>
  <si>
    <t>93 Қ</t>
  </si>
  <si>
    <t>94 Қ</t>
  </si>
  <si>
    <t>95 Қ</t>
  </si>
  <si>
    <t>52.21.29.10.00.00.00</t>
  </si>
  <si>
    <t>Автокөліктерді жуу қызметтері</t>
  </si>
  <si>
    <t>96 Қ</t>
  </si>
  <si>
    <t>52.21.24.10.00.00.00</t>
  </si>
  <si>
    <t>Автокөлік құралдары үшін тұрақ қызметтері</t>
  </si>
  <si>
    <t>Қызметтік автокөлік үшін күзетілетін автотұрақ.</t>
  </si>
  <si>
    <t>97 Қ</t>
  </si>
  <si>
    <t>61.20.30.10.00.00.00</t>
  </si>
  <si>
    <t>Мәліметтерді желілер бойынша тарату қызметтері</t>
  </si>
  <si>
    <t xml:space="preserve">Телекоммуникациялық сымсыз желілермен мәліметтер тарату қызметтері </t>
  </si>
  <si>
    <t>Серіктестік қызметкерлері арасындағы ұялы байланысты ҚР-дан тыс жерлерде және аумағында қамтамасыз ету</t>
  </si>
  <si>
    <t>98 Қ</t>
  </si>
  <si>
    <t xml:space="preserve"> Өндірістік  іссапарға шығу барысында және өндіріс орындарында  Серіктестік қызметкерлерін Турайя ұялы спутниктік  байланысымен қамтамасыз ету. </t>
  </si>
  <si>
    <t>99 Қ</t>
  </si>
  <si>
    <t>55.10.10.10.00.00.00</t>
  </si>
  <si>
    <t>Қонақ үй қызметі</t>
  </si>
  <si>
    <t xml:space="preserve"> Серіктестіктің  вахтадағы қызметкерлерін  жатын орынмен және үш реттік тамақпен қамтамасыз ету. </t>
  </si>
  <si>
    <t>100 Қ</t>
  </si>
  <si>
    <t>81.10.10.05.00.00.00</t>
  </si>
  <si>
    <t xml:space="preserve">Ғимаратқа кешенді қызмет көрсету істелімдері </t>
  </si>
  <si>
    <t>Ғимаратқа кешенді қызмет көрсету істелімдері</t>
  </si>
  <si>
    <t>Электр қуаты, жылу, ыстық, суық су,  кәріз.</t>
  </si>
  <si>
    <t>101 Қ</t>
  </si>
  <si>
    <t>81.10.10.10.00.00.00</t>
  </si>
  <si>
    <t>Нысандарға кешенді қызмет көрсету істелімдері</t>
  </si>
  <si>
    <t>Нысандарға кешенді қызмет көрсету (интерьерді жалпы тазалау, қоқысты әкету, күзет пен қауіпсіздікті қамтамасыз ету, пошта, кір жуу қызметтері)</t>
  </si>
  <si>
    <t>Интерьердің жалпы тазалығы, күзет пен қауіпсіздікті қамтамасыз ету</t>
  </si>
  <si>
    <t>102 Қ</t>
  </si>
  <si>
    <t>68.20.12.00.00.00.01</t>
  </si>
  <si>
    <t>Кеңсе ғимаратын жалға алу бойынша қызметтер</t>
  </si>
  <si>
    <t>103 Қ</t>
  </si>
  <si>
    <t>68.20.12.00.00.00.08</t>
  </si>
  <si>
    <t>Жер телімін жалға алу бойынша қызметтер</t>
  </si>
  <si>
    <t xml:space="preserve">Қызметкерлердің жеке авто көліктеріне арналған күзетілетін автотұрақ </t>
  </si>
  <si>
    <t>104 Қ</t>
  </si>
  <si>
    <t>65.12.21.10.00.00.02</t>
  </si>
  <si>
    <t xml:space="preserve"> Автокөлікті ерікті сақтандыру бойынша қызметтер</t>
  </si>
  <si>
    <t xml:space="preserve"> Автокөлікті ерікті сақтандыру бойынша қызметтер:  ЖКО, айдап әкету, қарақшылық, тонау және  автокөлікті  құрту немесе зақымдау және т.б. </t>
  </si>
  <si>
    <t>Автокаско</t>
  </si>
  <si>
    <t>105 Қ</t>
  </si>
  <si>
    <t>43.22.12.20.13.00.00</t>
  </si>
  <si>
    <t>Желдету және салқындату жүйелеріне техникалық қызмет көрсету істелімдері</t>
  </si>
  <si>
    <t>"Атасу-Алашанькоу" ММҚ  Атасу ОДП, ЖКТ 1-16, № 9 МАС, № 8 ТҚІҚТ үшін техникалық қызмет көрсету, климатты бақылау жүйелеріне  ағымдағы жөндеу жүргізу</t>
  </si>
  <si>
    <t>106 Қ</t>
  </si>
  <si>
    <t>"Атасу-Алашанькоу" ММҚ №10 ТҚІҚТ, ЖКТ 17-25 үшін техникалық қызмет көрсету, климатты бақылау жүйелеріне  ағымдағы жөндеу жүргізу</t>
  </si>
  <si>
    <t>107 Қ</t>
  </si>
  <si>
    <t>"Атасу-Алашанькоу" ММҚ № 11 МАС, № 11 АҚП,  ЖКТ 26-40 үшін техникалық қызмет көрсету, климатты бақылау жүйелеріне  ағымдағы жөндеу жүргізу</t>
  </si>
  <si>
    <t>108 Қ</t>
  </si>
  <si>
    <t>Кеңқияқ-Құмкөл ММҚ  Кеңқияқ, Шалқар ТҚІҚТ, ЖКТ 2-19 үшін техникалық қызмет көрсету, климатты бақылау жүйелеріне  ағымдағы жөндеу жүргізу</t>
  </si>
  <si>
    <t>109 Қ</t>
  </si>
  <si>
    <t>Кеңқияқ-Құмкөл ММҚ  Арал, Құмкөл ТАҚП  үшін техникалық қызмет көрсету, климатты бақылау жүйелеріне  ағымдағы жөндеу жүргізу</t>
  </si>
  <si>
    <t>111 Қ</t>
  </si>
  <si>
    <t>52.29.20.10.20.00.00.</t>
  </si>
  <si>
    <t>Кедендік рәсімдеу қызметтері</t>
  </si>
  <si>
    <t xml:space="preserve">Кедендік рәсімдеу бойынша қызметтер кешені </t>
  </si>
  <si>
    <t xml:space="preserve">Қосалқы бөлшектер мен арнайы құралдардың болжанбаған жеткізілімдерін кедендік тазалау және еркін айналымға шығарды іске асыру үшін кеден өкілінің қызметтері   </t>
  </si>
  <si>
    <t>112 Қ</t>
  </si>
  <si>
    <t>35.15.12.25.00.00.00</t>
  </si>
  <si>
    <t xml:space="preserve">Энергетикалық  аудит жүргізу бойынша қызметтер </t>
  </si>
  <si>
    <t xml:space="preserve"> ISO 50001:2011стандарттарына сәйкестендіру мақсатында  энергетикалық  аудит жүргізу бойынша қызметтер  </t>
  </si>
  <si>
    <t>113 Қ</t>
  </si>
  <si>
    <t>69.20.10.15.10.00.00</t>
  </si>
  <si>
    <t xml:space="preserve">Қаржылық есептілік аудитін жүргізу бойынша қызметтер </t>
  </si>
  <si>
    <t xml:space="preserve">2014 жыл үшін шоғырландырылған және жекелеген қаржы есептілігіне аудит жүргізу қызметтері </t>
  </si>
  <si>
    <t>114 Қ</t>
  </si>
  <si>
    <t>69.99.10.90.10.10.00</t>
  </si>
  <si>
    <t>Есептілікті бұқаралық ақпарат құралдарында орналастыру (жариялау) қызметтері</t>
  </si>
  <si>
    <t xml:space="preserve">Қаржылық есептілікті жариялау және бұқаралық ақпарат құралдарында хабарландырулар орналастыру </t>
  </si>
  <si>
    <t>115 Қ</t>
  </si>
  <si>
    <t>69.20.31.10.00.00.00</t>
  </si>
  <si>
    <t xml:space="preserve">Салық салу саласындағы кеңес беу қызметтері </t>
  </si>
  <si>
    <t xml:space="preserve">Қазақстан Республикасының Салық кодексінің, трансферттік баға белгілеу туралы заңнамасының және өзге заңнамаларының жекелеген ережелерін қолдану мәселелері бойынша кеңес беру қызметтері </t>
  </si>
  <si>
    <t>116 Қ</t>
  </si>
  <si>
    <t>69.20.31.10.20.10.00</t>
  </si>
  <si>
    <t>Салық салу саласында салық есептілігіне аудит жүргізу және кеңес беру қызметтерін көрсету</t>
  </si>
  <si>
    <t>117 Қ</t>
  </si>
  <si>
    <t>62.09.20.20.80.10.00</t>
  </si>
  <si>
    <t xml:space="preserve">Электронды сатып алудың ақпараттық жүйесін қолдану бойынша қызметтер </t>
  </si>
  <si>
    <t xml:space="preserve"> «Самұрық-Қазына» ҰӘҚ" АҚ электронды сатып алудың ақпараттық жүйесін қолдану құқықтарын ұсыну бойынша қызметтер</t>
  </si>
  <si>
    <t>118 Қ</t>
  </si>
  <si>
    <t>119 Қ</t>
  </si>
  <si>
    <t>120 Қ</t>
  </si>
  <si>
    <t>121 Қ</t>
  </si>
  <si>
    <t>122 Қ</t>
  </si>
  <si>
    <t>91.01.12.10.00.00.00</t>
  </si>
  <si>
    <t>Мұрағат істерін қалыптастыру қызметтері</t>
  </si>
  <si>
    <t>Құжаттарды мұрағаттық өңдеу қызметтері</t>
  </si>
  <si>
    <t>123 Қ</t>
  </si>
  <si>
    <t>124 Қ</t>
  </si>
  <si>
    <t>125 Қ</t>
  </si>
  <si>
    <t>70.22.30.30.10.00.00</t>
  </si>
  <si>
    <t>Менеджмент жүйелерін сертификаттау қызметтері</t>
  </si>
  <si>
    <t>Аудитті қосқанда халықаралық стандарттар талаптарына сәйкестігіне</t>
  </si>
  <si>
    <t>ISO 50001:2011 стандарттарының талаптарына сәйкестігін растау мақсатында бастапқы сертификатталған аудит жүргізу</t>
  </si>
  <si>
    <t>126 Қ</t>
  </si>
  <si>
    <t>Қазақстан-Қытай мұнай құбырының екінші кезеңінің екінші кезегі, Атасу-Алашанькоу учаскесі құрылысының жобасы бойынша трасса бойындағы жолдарды техникалық қадағалау қызметтері</t>
  </si>
  <si>
    <t>127 Қ</t>
  </si>
  <si>
    <t>128 Қ</t>
  </si>
  <si>
    <t>93.13.10.10.00.00.00.</t>
  </si>
  <si>
    <t>Фитнесс клубтар қызметтері</t>
  </si>
  <si>
    <t xml:space="preserve">Спорттық қызметтер, бассейн, тренажермен айналысу, футбол алаңы, волейбол алаңы және т.б. </t>
  </si>
  <si>
    <t>2014-2015</t>
  </si>
  <si>
    <t>129 Қ</t>
  </si>
  <si>
    <t xml:space="preserve"> «Атасу-Алашанькоу» мұнай құбырының трасса бойындағы жолдарының құрылысын  авторлық қадағалау қызметтері 
</t>
  </si>
  <si>
    <t>130 Қ</t>
  </si>
  <si>
    <t>131 Қ</t>
  </si>
  <si>
    <t>№8 МАС сыртқы электрмен қамту үшін Ағадыр 500 кВ ҚС кеңейтуді авторлық қадағалау қызметтері</t>
  </si>
  <si>
    <t>132 Қ</t>
  </si>
  <si>
    <t>"№8 МАС сыртқы электрмен қамту үшін Ағадыр 500 кВ ҚС кеңейтуді" техникалық қадағалау қызметтері</t>
  </si>
  <si>
    <t>6 месяцев с момента подписания договора</t>
  </si>
  <si>
    <t>133 Қ</t>
  </si>
  <si>
    <t>71.20.11.05.00.00.00</t>
  </si>
  <si>
    <t>Лабораториялық талдаулар жүргізу бойынша қызметтер</t>
  </si>
  <si>
    <t>«ГБТФ-2009» турбуленттілікке қарсы қоспаны  сынау бойынша қызметтер</t>
  </si>
  <si>
    <t>134 Қ</t>
  </si>
  <si>
    <t>65.12.21.10.00.00.01</t>
  </si>
  <si>
    <t>Автокөлік иесінің азаматтық-құқықтық жауапкершілігін сақтандыру (міндетті) бойынша қызметтер</t>
  </si>
  <si>
    <t>Автокөлік құралдарының иелерін, кәсіпорын тасымалдаушыларының азаматтық-құқықтық жауапкершілігін сақтандыру (міндетті) бойынша қызметтер</t>
  </si>
  <si>
    <t>135 Қ</t>
  </si>
  <si>
    <t>Мұнайгаз саласында ҚР заңнамасы бойынша оқыту</t>
  </si>
  <si>
    <t>136 Қ</t>
  </si>
  <si>
    <t>137 Қ</t>
  </si>
  <si>
    <t>138 Қ</t>
  </si>
  <si>
    <t>қаржылық үлгілеу бойынша оқыту 2 бөлімнен</t>
  </si>
  <si>
    <t>139 Қ</t>
  </si>
  <si>
    <t>ХҚЕС өзекті аспектілері бойынша оқыту</t>
  </si>
  <si>
    <t>140 Қ</t>
  </si>
  <si>
    <t>басқару есебі бойынша оқыту</t>
  </si>
  <si>
    <t>141 Қ</t>
  </si>
  <si>
    <t>салық заңнамасындағы өзгерістер бойынша оқыту</t>
  </si>
  <si>
    <t>142 Қ</t>
  </si>
  <si>
    <t>143 Қ</t>
  </si>
  <si>
    <t>ҚР кәсіби бухгалтерлерінің біліктілігін арттыру</t>
  </si>
  <si>
    <t>144 Қ</t>
  </si>
  <si>
    <t>145 Қ</t>
  </si>
  <si>
    <t xml:space="preserve"> Cisco жабдығы негізіндегі желілер құру бойынша оқыту</t>
  </si>
  <si>
    <t>146 Қ</t>
  </si>
  <si>
    <t>Microsoft Excel Intermediate бағдарламасы бойынша оқыту</t>
  </si>
  <si>
    <t>147 Қ</t>
  </si>
  <si>
    <t>ақпараттық қауіпсіздік аудиті бойынша оқыту</t>
  </si>
  <si>
    <t>148 Қ</t>
  </si>
  <si>
    <t>ақпараттық қауіпсіздікті басқару жүйесі бойынша оқыту</t>
  </si>
  <si>
    <t>149 Қ</t>
  </si>
  <si>
    <t>магистральдық құбырларды электрохимиялық қорғау бойынша оқыту</t>
  </si>
  <si>
    <t>151 Қ</t>
  </si>
  <si>
    <t>152 Қ</t>
  </si>
  <si>
    <t>метрологиялық қызметтердің басшылары мен БӨҚ үшін жауаптыларды даярлау бойынша оқыту</t>
  </si>
  <si>
    <t>153 Қ</t>
  </si>
  <si>
    <t>154 Қ</t>
  </si>
  <si>
    <t xml:space="preserve"> "1С Топтастыру 8" қолданбалы шешімге шолу бойынша оқыту</t>
  </si>
  <si>
    <t>155 Қ</t>
  </si>
  <si>
    <t xml:space="preserve">мұнай және мұнай өнімдерін тасымалдау, сақтау бойынша оқыту </t>
  </si>
  <si>
    <t>156 Қ</t>
  </si>
  <si>
    <t xml:space="preserve">сорап жабдықтары саласындағы жаңа технологиялар бойынша оқыту </t>
  </si>
  <si>
    <t>157 Қ</t>
  </si>
  <si>
    <t>құбырлардың төзімділік пен орнықтылыққа есептелуі бойынша оқыту</t>
  </si>
  <si>
    <t>158 Қ</t>
  </si>
  <si>
    <t>магистральдық мұнай газ құбырларының тотығуы, диагностикасы және электрохимиялық қорғанышы бойынша оқыту</t>
  </si>
  <si>
    <t>159 Қ</t>
  </si>
  <si>
    <t>инженерлер үшін құбырдың тұтастығын басқару бойынша оқыту</t>
  </si>
  <si>
    <t>160 Қ</t>
  </si>
  <si>
    <t>газмұнай құбырларын пайдалану бойынша оқыту</t>
  </si>
  <si>
    <t>161 Қ</t>
  </si>
  <si>
    <t>162 Қ</t>
  </si>
  <si>
    <t>65.12.12.10.00.00.01</t>
  </si>
  <si>
    <t>82.99.19.12.00.00.00</t>
  </si>
  <si>
    <t>93.29.19.10.00.00.00</t>
  </si>
  <si>
    <t>96.09.19.90.09.20.10</t>
  </si>
  <si>
    <t>49.39.31.00.00.00.00</t>
  </si>
  <si>
    <t>70.22.30.20.00.00.00</t>
  </si>
  <si>
    <t xml:space="preserve">62.01.12.15.00.00.00                 </t>
  </si>
  <si>
    <t>43.22.12.20.11.00.00</t>
  </si>
  <si>
    <t>2013- 2014</t>
  </si>
  <si>
    <t>71.11.22.11.00.00.00</t>
  </si>
  <si>
    <t>62.02.30.10.10.00.00</t>
  </si>
  <si>
    <t>62.02.30.10.30.00.00</t>
  </si>
  <si>
    <t>Кеңсе жайларын жалға алу бойынша қызметтер</t>
  </si>
  <si>
    <t>Қадағалау аудитінің қызметтері</t>
  </si>
  <si>
    <t xml:space="preserve">Сапа менеджментінің және/немесе қоршаған ортаны қорғау жүйесінің қадағалау (инспекциялау) аудиті </t>
  </si>
  <si>
    <t>ISO 9001:2008, ISO 14001:2004, OHSAS 18001:2007 стандарттарының талаптарына сәйкестігін растау мақсатында қадағалау аудитін өткізу қызметтерін сатып алу</t>
  </si>
  <si>
    <t>Қызметкерлерді (ЭМЖ жұмыс тобы, ЫМЖ ішкі аудиторлары) даярлау, қайта даярлау және біліктілігін арттыру, оқыту тренингтері мен семинарларды, ISO 9001, 14001, 50001, OHSAS 18001 стандарттары бойынша техникалық көмекті қосқанда</t>
  </si>
  <si>
    <t>Қызметкерлерді даярлау, қайта даярлау және біліктілігін арттыру, оқыту тренингтері мен семинарларды, ISO 9001, 14001, 50001, OHSAS 18001 стандарттары бойынша техникалық көмекті қосқанда</t>
  </si>
  <si>
    <t>Басшы қызметкерлерді даярлау, қайта даярлау және біліктілігін арттыру, оқыту тренингтері мен семинарларды, ISO 9001, 14001, 50001, OHSAS 18001 стандарттары бойынша техникалық көмекті қосқанда</t>
  </si>
  <si>
    <t>Мұнайгаз саласындағы талдау және сынаулар бойынша қызметтер</t>
  </si>
  <si>
    <t>Кеңқияқ-Құмкөл ММҚ турбуленттікке қарсы қоспаны қолдану мүмкіндігіне зерттеу жүргізу</t>
  </si>
  <si>
    <t>71.20.12.19.00.00.00</t>
  </si>
  <si>
    <t>Мүлікті бағалау бойынша қызметтер</t>
  </si>
  <si>
    <t>KIOGI конференциясына Серіктестік басшылығының 4-5 қазанда қатысуы</t>
  </si>
  <si>
    <t>Іс-шараларға қатысу қызметтері</t>
  </si>
  <si>
    <t>Іс-шараларға (көрмелер, конференциялар, бағдарламалар, форумдар, симпозиумдар және т.б.) қатысуға жарна төлеу және осындай іс-шаралармен байланысты басқа да шығыстарды төлеу</t>
  </si>
  <si>
    <t>Конференцияға Серіктестік басшылығының 2-3 қазанда қатысуы</t>
  </si>
  <si>
    <t>Мерекелік іс-шараларды ұйымдастыру бойынша қызметтер</t>
  </si>
  <si>
    <t>Жаңа жылдық салтанатқа арналған корпоративтік іс-шара</t>
  </si>
  <si>
    <t xml:space="preserve">Ертегі кейіпкерлерінің қатысуымен балаларға арналған Жаңа жылдық ертеңгілік өткізу ҚР СТ 1.28-2002 </t>
  </si>
  <si>
    <t>Мұнай және газ өнеркәсібінің қызметкерлері күніне арналған корпоративтік іс-шара</t>
  </si>
  <si>
    <t>93.19.19.10.10.10.00</t>
  </si>
  <si>
    <t>Спорттық-сауықтыру іс-шараларын ұйымдастыру бойынша қызметтер</t>
  </si>
  <si>
    <t>Спорттық-сауықтыру іс-шараларын ұйымдастыру бойынша қызметтер кешені</t>
  </si>
  <si>
    <t>Компанияның он жылдығына арналған спартакиада өткізу</t>
  </si>
  <si>
    <t>Автобустарды жалға алу қызметі</t>
  </si>
  <si>
    <t>Автобустарды жалдау</t>
  </si>
  <si>
    <t xml:space="preserve">Кеңсе машиналары мен жабдықтарына техникалық қызмет көрсету және жөндеу қызметтері </t>
  </si>
  <si>
    <t>Кеңсе техникаларына ТҚ және ТЖ</t>
  </si>
  <si>
    <t xml:space="preserve">Серверлік жабдыққа техникалық қызмет көрсету </t>
  </si>
  <si>
    <t>Келтіру, жанамалау және ағымдағы қызмет көрсетуді қосқанда серверлік жабдыққа техникалық қолдау көрсету</t>
  </si>
  <si>
    <t xml:space="preserve">Серверлік жабдыққа ТҚ және ТЖ </t>
  </si>
  <si>
    <t>салық және салық салу бойынша оқыту</t>
  </si>
  <si>
    <t xml:space="preserve">мұнайды, мұнай өнімдері мен газды тасымалдау, сақтау бойынша оқыту </t>
  </si>
  <si>
    <t>кәсіпорындардағы еңбекті қорғау және өнеркәсіптік қауіпсіздік бойынша оқыту</t>
  </si>
  <si>
    <t>мұнай және газдың құбыр көлігі бойынша оқыту</t>
  </si>
  <si>
    <t xml:space="preserve">шикі мұнайды талдау және өлшеу әдістері бойынша оқыту </t>
  </si>
  <si>
    <t>"Самұрық-Қазына" ҰӘҚ" АҚ сатып алуларының жаңа ережелері  өзгерістері мен толықтырулары" бойынша оқыту</t>
  </si>
  <si>
    <t>жұмыстың вахталық әдісі бойынша оқыту</t>
  </si>
  <si>
    <t>құндық инжиниринг дағдылары мен білімі бойынша оқыту</t>
  </si>
  <si>
    <t>жобаларды басқару бойынша оқыту</t>
  </si>
  <si>
    <t>мұнайгаз саласындағы, халықаралық экономикадағы және мұнай келісім-шарттарындағы жобаларды басқару және қаржы менеджменті бойынша оқыту курсы</t>
  </si>
  <si>
    <t>мұнай айдаушы және космпрессорлық станциялар бойынша оқыту</t>
  </si>
  <si>
    <t>сорап-компрессорлық жабдық бойынша оқыту</t>
  </si>
  <si>
    <t>жабдықтың іске қосу-реттеу жұмыстарын даярлау және жүргізу тәртібі бойынша оқыту</t>
  </si>
  <si>
    <t>74.90.20.21.00.00.00</t>
  </si>
  <si>
    <t>74.90.20.20.00.00.00</t>
  </si>
  <si>
    <t>74.90.19.15.00.00.00</t>
  </si>
  <si>
    <t>62.02.30.46.10.00.00</t>
  </si>
  <si>
    <t>Аурудан сақтандыру қызметтері</t>
  </si>
  <si>
    <t>Ауырған жағдайда қызметкерлер мен олардың отбасы мүшелерін медициналық сақтандыру</t>
  </si>
  <si>
    <t>Кеңқияқ-Құмкөл м/қ трасса бойындағы жолдарының құрылысы мен жөндеуді техникалық қадағалау қызметтері</t>
  </si>
  <si>
    <t>Субъектінің қаржы-шаруашылық қызметін талдау бойынша қызметтер, қолданылатын тарифтердің (бағалардың, алым мөлшерлемелерінің) қаржы көрсеткіштеріне ықпалы, тарифтік сметаның орындалуын тексеру (бағалау) және есеп саясатының сақталуы, инвестициялық бағдарламалардың және (немесе) инвестициялық жобалардың орындалуы</t>
  </si>
  <si>
    <t xml:space="preserve">жұмылдырылған активтердің техникалық жағдайын талдау, технологиялық процесстердің тиімділігі және қызметтердің (тауарлар, жұмыстардың) түрлері бойынша негізгі қаражаттардың жұмылдыру деңгейін бағалау бойынша қызметтер </t>
  </si>
  <si>
    <t>Табыстың, шығындар мен жұмылдырылған активтердің  айырып есеп жүргізу әдістемесі</t>
  </si>
  <si>
    <t xml:space="preserve">"8.2 Қазақстан үшін 1С бухгалтерлік есеп және "1С Топтасу" бағдарламалық қамтуды қостау бойынша қызметтер </t>
  </si>
  <si>
    <t xml:space="preserve">Бағдарламалық-аппараттық құралдар мен бағдарламалық қамтамасыз етуді қостау және техникалық қолдау бойынша қызметтер </t>
  </si>
  <si>
    <t>Қызметтер бойынша жиынтығы:</t>
  </si>
  <si>
    <t>Барлығы:</t>
  </si>
  <si>
    <t>19 Қ</t>
  </si>
  <si>
    <t>20 Қ</t>
  </si>
  <si>
    <t>163 Қ</t>
  </si>
  <si>
    <t>164 Қ</t>
  </si>
  <si>
    <t>165 Қ</t>
  </si>
  <si>
    <t>166 Қ</t>
  </si>
  <si>
    <t>167 Қ</t>
  </si>
  <si>
    <t>168 Қ</t>
  </si>
  <si>
    <t>169 Қ</t>
  </si>
  <si>
    <t>170 Қ</t>
  </si>
  <si>
    <t>171 Қ</t>
  </si>
  <si>
    <t>172 Қ</t>
  </si>
  <si>
    <t>173 Қ</t>
  </si>
  <si>
    <t>174 Қ</t>
  </si>
  <si>
    <t>175 Қ</t>
  </si>
  <si>
    <t>176 Қ</t>
  </si>
  <si>
    <t>177 Қ</t>
  </si>
  <si>
    <t>178 Қ</t>
  </si>
  <si>
    <t>179 Қ</t>
  </si>
  <si>
    <t>180 Қ</t>
  </si>
  <si>
    <t>181 Қ</t>
  </si>
  <si>
    <t>182 Қ</t>
  </si>
  <si>
    <t>183 Қ</t>
  </si>
  <si>
    <t>184 Қ</t>
  </si>
  <si>
    <t>185 Қ</t>
  </si>
  <si>
    <t>186 Қ</t>
  </si>
  <si>
    <t>187 Қ</t>
  </si>
  <si>
    <t>188 Қ</t>
  </si>
  <si>
    <t>191 Қ</t>
  </si>
  <si>
    <t>192 Қ</t>
  </si>
  <si>
    <t>193 Қ</t>
  </si>
  <si>
    <t>194 Қ</t>
  </si>
  <si>
    <t>Алматы қ. Абай даңғ. 109 В</t>
  </si>
  <si>
    <t>наурыз</t>
  </si>
  <si>
    <t>желтоқсан</t>
  </si>
  <si>
    <t xml:space="preserve">желтоқсан </t>
  </si>
  <si>
    <t>Алматы қ., Абай даңғ. 109 В</t>
  </si>
  <si>
    <t>Қарағанды облысы</t>
  </si>
  <si>
    <t xml:space="preserve">Шығыс Қазақстан облысы </t>
  </si>
  <si>
    <t>Алматы облысы</t>
  </si>
  <si>
    <t>маусым-шілде</t>
  </si>
  <si>
    <t>2014 наурыз - 2015 ақпан</t>
  </si>
  <si>
    <t>алдын ала төлем - 100%</t>
  </si>
  <si>
    <t>дана</t>
  </si>
  <si>
    <t>қаңтар-желтоқсан</t>
  </si>
  <si>
    <t>100% алдын ала төлем, ай сайын</t>
  </si>
  <si>
    <t>киловатт-сағат</t>
  </si>
  <si>
    <t>Қазақстан Республикасы Қызылорда облысы Арал қаласы, "Кеңқияқ-Құмкөл" ММҚ</t>
  </si>
  <si>
    <t>шілде-желтоқсан</t>
  </si>
  <si>
    <t>аванстық төлем - 0%, төлем тауарларды қабылдау-тапсыру актісіне қол қойған сәттен бастап 20 банктік күн ішінде</t>
  </si>
  <si>
    <t>Ақтөбе облысы</t>
  </si>
  <si>
    <t>Қызылорда облысы</t>
  </si>
  <si>
    <t>тамыз-қыркүйек</t>
  </si>
  <si>
    <t>қыркүйек-қазан</t>
  </si>
  <si>
    <t>100% алдына ал төлем</t>
  </si>
  <si>
    <t>литр (текше дм.)</t>
  </si>
  <si>
    <t>тамыз</t>
  </si>
  <si>
    <t>аванстық төлем - 30%, қалған бөлігі жеткізілген тауарларды қабылдау-тапсыру актісіне қол қойған сәттен бастап 20 жұмыс күні ішінде</t>
  </si>
  <si>
    <t>аванстық төлем - 0%, төлем жеткізілген тауарлар дерегі бойынша</t>
  </si>
  <si>
    <t>жиынтық</t>
  </si>
  <si>
    <t>қазан</t>
  </si>
  <si>
    <t>шілде-тамыз</t>
  </si>
  <si>
    <t>қыркүйек</t>
  </si>
  <si>
    <t>бума</t>
  </si>
  <si>
    <t>100% алдын ала төлем</t>
  </si>
  <si>
    <t>жұп</t>
  </si>
  <si>
    <t>желтоқсан-қаңтар</t>
  </si>
  <si>
    <t>қаңтар-наурыз</t>
  </si>
  <si>
    <t>аванстық төлем - 0%, қалған бөлігі жеткізілген тауарларды қабылдау-тапсыру актісіне қол қойған сәттен бастап 20 жұмыс күні ішінде</t>
  </si>
  <si>
    <t>қаңтар</t>
  </si>
  <si>
    <t xml:space="preserve"> 100% алдын ала төлем</t>
  </si>
  <si>
    <t>бөтелке</t>
  </si>
  <si>
    <t>шартқа қол қойған сәттен бастап бір ай</t>
  </si>
  <si>
    <t>ақпан-наурыз</t>
  </si>
  <si>
    <t>мамыр-маусым</t>
  </si>
  <si>
    <t>сәуір-мамыр</t>
  </si>
  <si>
    <t>мамыр-шілде</t>
  </si>
  <si>
    <t>аванстық төлем - 30%, қалған бөлігі жеткізілген тауарларды қабылдау-тапсыру актісіне қол қойған сәттен бастап 20 банктік күн ішінде</t>
  </si>
  <si>
    <t>қазан-қараша</t>
  </si>
  <si>
    <t>шілде</t>
  </si>
  <si>
    <t>бір қорап</t>
  </si>
  <si>
    <t xml:space="preserve">мамыр-маусым </t>
  </si>
  <si>
    <t>маусым-желтоқсан</t>
  </si>
  <si>
    <t>қорап</t>
  </si>
  <si>
    <t>аванстық төлем - 0%, төлем жеткізу дерегі бойынша</t>
  </si>
  <si>
    <t>аванстық төлем - 0%, тауарды жеткізу дерегі бойынша</t>
  </si>
  <si>
    <t xml:space="preserve">қазан </t>
  </si>
  <si>
    <t>Алматы қ.</t>
  </si>
  <si>
    <t>қараша</t>
  </si>
  <si>
    <t>аванстық төлем - 0%, төлем  жеткізілген тауарларды қабылдау-тапсыру актісіне қол қойған сәттен бастап 20 жұмыс күні ішінде</t>
  </si>
  <si>
    <t>Қарағанды обл., МАС №9</t>
  </si>
  <si>
    <t>Карағанды обл. Атасу кенті</t>
  </si>
  <si>
    <t>аванстық төлем - 0%, қалған бөлігі   жеткізілген тауарларды қабылдау-тапсыру актісіне қол қойған сәттен бастап 20 жұмыс күні ішінде</t>
  </si>
  <si>
    <t>Мамыр-маусым</t>
  </si>
  <si>
    <t>Кызылорда  обл., Арал қаласы</t>
  </si>
  <si>
    <t>аванстық төлем - 0%, қалған бөлігі жеткізілген тауарларды қабылдау-тапсыру актісіне қол қойған сәттен бастап күнтізбелік 20  күн ішінде</t>
  </si>
  <si>
    <t>Маусым-шілде</t>
  </si>
  <si>
    <t>ҚазақстанРеспубликасы, Ақтөбе облысы, "Кеңқияқ" БМАС ("Кеңқияқ-Құмкөл" ММҚ 0 шм</t>
  </si>
  <si>
    <t>қыркүйек-желтоқсан</t>
  </si>
  <si>
    <t>аванстық төлем - 0%, төлем тауарды қабылдау-тапсыру актісіне қол қойған сәттен бастап банктік 20  күн ішінде</t>
  </si>
  <si>
    <t xml:space="preserve">  Қазақстан Республикасы Қызылорда облысы, "Арал" ТАҚП ("Кеңқияқ-Құмкөл" ММҚ 424,85  шақырымы)</t>
  </si>
  <si>
    <t>Қазақстан Республикасы Алматы облысы Үшарал қ., МАС №11, "Атасу-Алашанькоу" ММҚ</t>
  </si>
  <si>
    <t>Қазақстан Республикасы Қарағанды облысы Ақтоғай ауданы 9-МАС "Атасу-Алашанькоу" ММҚ</t>
  </si>
  <si>
    <t>аванстық төлем - 30%, қалған бөлігі жеткізілген тауарларды қабылдау-тапсыру актісіне қол қойған сәттен бастап банктік 20  күн ішінде</t>
  </si>
  <si>
    <t>Қазақстан Республикасы Қызылорда облысы Арал қаласы «Кеңқияқ-Құмкөл» ММҚ</t>
  </si>
  <si>
    <t xml:space="preserve"> Қазақстан Республикасы Қызылорда облысы Арал қ,"Арал" ТАҚП, "Кеңқияқ-Құмкөл" ММҚ</t>
  </si>
  <si>
    <t xml:space="preserve">Қазақстан Республикасы Қарағанды облысы, "Атасу-Алашанькоу" ММҚ </t>
  </si>
  <si>
    <t>аванстық төлем - 0%, төлем орындалған жұмыстар  актісіне қол қойған сәттен бастап күнтізбелік 20  күн ішінде</t>
  </si>
  <si>
    <t>Қазақстан Республикасы Ақтөбе облысы, «Кеңқияқ-Құмкөл» ММҚ</t>
  </si>
  <si>
    <t>Қазақстан Республикасы Қызылорда облысы, «Кеңқияқ-Құмкөл» ММҚ</t>
  </si>
  <si>
    <t xml:space="preserve">Қазақстан Республикасы Қарағанды облысы, «Кеңқияқ-Құмкөл» ММҚ </t>
  </si>
  <si>
    <t>еаванстық төлем - 0%, төлем орындалған жұмыстар  актісіне қол қойған сәттен бастап күнтізбелік 20  күн ішінде</t>
  </si>
  <si>
    <t>маусым, қазан
(жылына 2 рет)</t>
  </si>
  <si>
    <t>Шығыс Қазақстан, Қарағанды, Алматы облыстары</t>
  </si>
  <si>
    <t>Қызылорда және Ақтөбе облыстары</t>
  </si>
  <si>
    <t>Ақтөбе облысы, Кеңқияқ кенті</t>
  </si>
  <si>
    <t>аванстық төлем -0%, орындалған жұмыстар дерегі бойынша</t>
  </si>
  <si>
    <t>Қараша-желтоқсан</t>
  </si>
  <si>
    <t>орындалған жұмыстар дерегі бойынша</t>
  </si>
  <si>
    <t>Ақпан-наурыз</t>
  </si>
  <si>
    <t>Шығыс Қазақстан және Алматы облыстары</t>
  </si>
  <si>
    <t>Наурыз-шілде</t>
  </si>
  <si>
    <t>Шілде-қазан</t>
  </si>
  <si>
    <t>аванстық төлем - 30%, төлемнің қалғаны орындалған жұмыстар дерегі бойынша</t>
  </si>
  <si>
    <t>Маусым-желтоқсан</t>
  </si>
  <si>
    <t>аванстық төлем - 0%, төлем орындалған жұмыстар  актісіне қол қойған сәттен бастап банктік 20  күн ішінде</t>
  </si>
  <si>
    <t xml:space="preserve">Қазақстан Республикасы Қарағанды облысы
</t>
  </si>
  <si>
    <t xml:space="preserve">Қазақстан Республикасы Қарағанды, Шығыс Қазақстан обл. 
</t>
  </si>
  <si>
    <t xml:space="preserve">Қазақстан Республикасы Шығыс Қазақстан, Алматы обл. </t>
  </si>
  <si>
    <t>Қазақстан Республикасы Алматы обл.; Қытай Халық Республикасы, ШҰАР, Алашанькоу к.</t>
  </si>
  <si>
    <t>Қарағанды және Шығыс Қазақстан облыстары</t>
  </si>
  <si>
    <t xml:space="preserve"> Ай сайын 100% алдын ала төлем </t>
  </si>
  <si>
    <t xml:space="preserve">аванстық төлем - 0%, төлем көрсетілген қызметтер дерегі бойынша тиісті актілерге қол қойған сәттен бастап 20 жұмыс күні ішінде        </t>
  </si>
  <si>
    <t>Шығыс Қазақстан облысы</t>
  </si>
  <si>
    <t>Шілде</t>
  </si>
  <si>
    <t>2014 тамыз - 2015 тамыз</t>
  </si>
  <si>
    <t xml:space="preserve">Аванстық төлем - 0%, төлем - шартқа қол қойған сәттен бастап 20 жұмыс күні ішінде </t>
  </si>
  <si>
    <t>Желтоқсан-Қаңтар</t>
  </si>
  <si>
    <t>Аванстық төлем - 0%, төлем - көрсетілген қызметтер дерегі бойынша</t>
  </si>
  <si>
    <t>Қаңтар-желтоқсан</t>
  </si>
  <si>
    <t xml:space="preserve"> аванстық төлем - 0%, ай сайын көрсетілген қызметтер кестесіне сәйкес көрсетілген қызметтерактісіне қол қойған сәттен бастап  20 жұмыс күні ішінде        </t>
  </si>
  <si>
    <t xml:space="preserve"> аванстық төлем - 25%, тоқсан сайын</t>
  </si>
  <si>
    <t xml:space="preserve"> 100 % алдын ала төлем, ай сайын</t>
  </si>
  <si>
    <t xml:space="preserve"> аванстық төлем - 0%, ай сайын көрсетілген қызметтер кестесіне сәйкес көрсетілген қызметтер актісіне қол қойған сәттен бастап  20 жұмыс күні ішінде        </t>
  </si>
  <si>
    <t xml:space="preserve"> аванстық төлем - 0%, төлем көрсетілген қызметтерді қабылдау-тапсыру актісін ұсынған сәттен бастап  20 жұмыс күні ішінде    </t>
  </si>
  <si>
    <t xml:space="preserve"> аванстық төлем - 0%, төлем көрсетілген қызметтер актісіне қол қойған сәттен бастап  20 жұмыс күні ішінде</t>
  </si>
  <si>
    <t>Қарағанды, Шығыс Қазақстан және Алматы облыстары</t>
  </si>
  <si>
    <t>Ақтөбе, Қызылорда, Қарағанды облыстары</t>
  </si>
  <si>
    <t xml:space="preserve"> 100% алдын ала төлем, ай сайын</t>
  </si>
  <si>
    <t>Алматы, Шығыс Қазақстан, Қарағанды облыстары</t>
  </si>
  <si>
    <t>Алматы, Шығыс Қазақстан облыстары</t>
  </si>
  <si>
    <t>мамыр</t>
  </si>
  <si>
    <t xml:space="preserve">Қазақстан Республикасы Шығыс Қазақстан, Қарағанды, Алматы облыстары </t>
  </si>
  <si>
    <t>12 ай</t>
  </si>
  <si>
    <t>100% алдына ала төлем</t>
  </si>
  <si>
    <t>Қазақстан Республикасы, Ақтөбе, Қарағанды, Қызылорда облыстары</t>
  </si>
  <si>
    <t>маусым</t>
  </si>
  <si>
    <t>маусым-қазан</t>
  </si>
  <si>
    <t>наурыз-желтоқсан</t>
  </si>
  <si>
    <t xml:space="preserve"> аванстық төлем - 100%</t>
  </si>
  <si>
    <t>ҚХР, ШҰАР,            Алашанькоу к.</t>
  </si>
  <si>
    <t xml:space="preserve"> Алматы, Шығыс Қазақстан, Қарағанды облыстары</t>
  </si>
  <si>
    <t>2014 қараша - 2015 қараша</t>
  </si>
  <si>
    <t xml:space="preserve"> Актөбе облысы</t>
  </si>
  <si>
    <t>тоқсан сайын қаңтардан желтоқсанға дейін</t>
  </si>
  <si>
    <t>Қарағанды облысы Атасу к.</t>
  </si>
  <si>
    <t>ақпан-желтоқсан</t>
  </si>
  <si>
    <t xml:space="preserve"> Алматы облысы, МАС №9</t>
  </si>
  <si>
    <t xml:space="preserve"> Алматы облысы, Үшарал қ.</t>
  </si>
  <si>
    <t>Қызылорда обл, Арал қ.</t>
  </si>
  <si>
    <t xml:space="preserve">Қызлорда обл., №4 ТІҚТ </t>
  </si>
  <si>
    <t>Қызылорда обл., Құмкөл мекені</t>
  </si>
  <si>
    <t>Аванстық төлем 0%,  қызмет көрсету дерегі бойынша</t>
  </si>
  <si>
    <t xml:space="preserve">Қазақстан Республикасы, жақын, алыс шетел </t>
  </si>
  <si>
    <t xml:space="preserve"> 0%, төлем көрсетілген қызметтер дерегі бойынша</t>
  </si>
  <si>
    <t>Балхаш қ.</t>
  </si>
  <si>
    <t>0%, төлем көрсетілген қызметтер дерегі бойынша, ай сайын</t>
  </si>
  <si>
    <t>Алматы облысы Үшарал қ.</t>
  </si>
  <si>
    <t>Ақтөбе облысы Кеңқияқ к.</t>
  </si>
  <si>
    <t>Қызылорда қ.</t>
  </si>
  <si>
    <t>Астана қ.</t>
  </si>
  <si>
    <t>Үшарал қ, МАС-11</t>
  </si>
  <si>
    <t>Ақтөбе обл., Кеңқияқ к., (Кеңқияқ к. ҚТП)</t>
  </si>
  <si>
    <t xml:space="preserve">Қызылорда облысы (Құмкөл ҚТП, Сауцойл, Арал ТАҚП) </t>
  </si>
  <si>
    <t>Қарағанды обл. (МАС8, МАС9, Атасу МАС)</t>
  </si>
  <si>
    <t>Шығыс Қазақстан обл. МАС 10</t>
  </si>
  <si>
    <t>ҚР аумағы</t>
  </si>
  <si>
    <t>Қызылорда обл., Құмкөл к.</t>
  </si>
  <si>
    <t xml:space="preserve">0%, төлем көрсетілген қызметтер дерегі бойынша, </t>
  </si>
  <si>
    <t>0%, төлем көрсетілген қызметтер дерегі бойынша</t>
  </si>
  <si>
    <t>Қарағанды обл.</t>
  </si>
  <si>
    <t>Шығыс Қазақстан обл.</t>
  </si>
  <si>
    <t>мамыр-қазан</t>
  </si>
  <si>
    <t xml:space="preserve"> Алматы облысы</t>
  </si>
  <si>
    <t xml:space="preserve"> Ақтөбе облысы</t>
  </si>
  <si>
    <t xml:space="preserve"> Қызылорда облысы</t>
  </si>
  <si>
    <t xml:space="preserve"> аванстық төлем - 0%, төлем көрсетілген қызметтер актісін ұсынғаннан бастап  20 жұмыс күні ішінде</t>
  </si>
  <si>
    <t>Қазақстан Республикасы</t>
  </si>
  <si>
    <t>ақпан-сәуір</t>
  </si>
  <si>
    <t>ақпан</t>
  </si>
  <si>
    <t>2014 ж. сәуір- 2015 наурыз</t>
  </si>
  <si>
    <t xml:space="preserve">ақпан-желтоқсан </t>
  </si>
  <si>
    <t>қаңтар-ақпан</t>
  </si>
  <si>
    <t>Қазақстан республикасы Шығыс Қазақстан, Қарағанды, Алматы, Ақтөбе, Қызылорда обл.</t>
  </si>
  <si>
    <t>қараша-желтоқсан</t>
  </si>
  <si>
    <t xml:space="preserve">
Алматы қ.
</t>
  </si>
  <si>
    <t>маусым-тамыз</t>
  </si>
  <si>
    <t>Алматы қ.
Алашанькоу кенті</t>
  </si>
  <si>
    <t xml:space="preserve">
Санкт-Петербург қ. (РФ)</t>
  </si>
  <si>
    <t>маусым-қыркүйек</t>
  </si>
  <si>
    <t>аванстық төлем - 50%, қалған бөлігі көрсетілген қызметтерді қабылдау-тапсыру актісіне қол қойған сәттен бастап  20 банктік күн ішінде</t>
  </si>
  <si>
    <t>қыркүйек-қараша</t>
  </si>
  <si>
    <t xml:space="preserve">
Дубаи қ. (БАӘ)
</t>
  </si>
  <si>
    <t>Қазақстан Республикасы Ақтөбе, Қызылорда және Қарағанды облыстары, "Кеңқияқ-Құмкөл" ММҚ.</t>
  </si>
  <si>
    <t>тамыз-желтоқсан</t>
  </si>
  <si>
    <t>наурыз-тамыз</t>
  </si>
  <si>
    <t xml:space="preserve"> аванстық төлем - 0%, төлем көрсетілген қызметтер актісін ұсынғаннан бастап  45 жұмыс күні ішінде</t>
  </si>
  <si>
    <t>наурыз-маусым</t>
  </si>
  <si>
    <t>2014 наурыз-2015 наурыз</t>
  </si>
  <si>
    <t>қаңтар-тамыз</t>
  </si>
  <si>
    <t>қаңтар-маусым</t>
  </si>
  <si>
    <t>сәуір-тамыз</t>
  </si>
  <si>
    <t>Қызылорда обл.</t>
  </si>
  <si>
    <t>наурыз-сәуір</t>
  </si>
  <si>
    <t>Алматы обл.</t>
  </si>
  <si>
    <t>сәуір-қыркүйек</t>
  </si>
  <si>
    <t>70% алдына ала төлем</t>
  </si>
  <si>
    <t xml:space="preserve"> 2014 шілде- 2015 шілде</t>
  </si>
  <si>
    <t>9 ай</t>
  </si>
  <si>
    <t>мамыр-желтоқсан</t>
  </si>
  <si>
    <t xml:space="preserve">аванстық төлем - 0%, орындалған жұмыстар актісіне қол қойған сәттен бастап 20 күнтізбелік күн ішінде </t>
  </si>
  <si>
    <t>маусым, қазан 
(жылына 2 рет)</t>
  </si>
  <si>
    <t>тоқсан сайын</t>
  </si>
  <si>
    <t>жылына 2 рет</t>
  </si>
  <si>
    <t>мамыр, маусым</t>
  </si>
  <si>
    <t xml:space="preserve">аванстық төлем мөлшері 0 %, төлем көрсетілген қызметтер дерегі бойынша </t>
  </si>
  <si>
    <t>шілде, тамыз</t>
  </si>
  <si>
    <t>маусым, шілде</t>
  </si>
  <si>
    <t>қазан-желтоқсан</t>
  </si>
  <si>
    <t>қыркүйек, қазан</t>
  </si>
  <si>
    <t>тамыз, қыркүйек</t>
  </si>
  <si>
    <t>Уфа қ.</t>
  </si>
  <si>
    <t>Мәскеу қ.</t>
  </si>
  <si>
    <t>Пекин қ.</t>
  </si>
  <si>
    <t xml:space="preserve">қазан-қараша </t>
  </si>
  <si>
    <t>100% алын ала төлем</t>
  </si>
  <si>
    <t xml:space="preserve">шартқа қол қойған сәттен бастап 8 ай </t>
  </si>
  <si>
    <t>аванстық төлем - 0%, төлем көрсетілген қызметтер актісін ұсынғанан бастап  45 жұмыс күні ішінде</t>
  </si>
  <si>
    <t>аванстық төлем - 0 %, қызметтерге  төлем көрсетілген қызметтер актісіне қол қойған күннен бастап 20 жұмыс күні ішінде</t>
  </si>
  <si>
    <t>ОТӨ</t>
  </si>
  <si>
    <t>ХКҰ</t>
  </si>
  <si>
    <t>ОК</t>
  </si>
  <si>
    <t>Қара.</t>
  </si>
  <si>
    <t xml:space="preserve">Бір реттік пломбалар </t>
  </si>
  <si>
    <t>Өлшемі:235/70R16.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16. Барлық маусымдық шипа шегеленген шина.</t>
  </si>
  <si>
    <t>Жазғы спорттық ерлердіңкі</t>
  </si>
  <si>
    <t>32.99.59.00.00.00.19.21.1</t>
  </si>
  <si>
    <t>Қапсырма</t>
  </si>
  <si>
    <t>Ғимаратқа қарастыратын қызмет көрсету, алдын алу жұмыстары, коммуналдық шаруашылық жүйелерін ағымдағы жөндеу және жинау жүргізуді қарастыратын ғимаратқа техникалық қызмет көрсету бойынша жұмыстар кешені</t>
  </si>
  <si>
    <t>38.12.30.10.00.00.00</t>
  </si>
  <si>
    <t>Өнеркәсіптік қалдықтарды шығару бойынша қызметтер</t>
  </si>
  <si>
    <t>Өнеркәсіптік қалдықтарды жинау, кәделеу, орналастыру немесе жою бойынша операцияларды орындау</t>
  </si>
  <si>
    <t>Мүлікті өрттен сақтандыру бойынша қызметтер</t>
  </si>
  <si>
    <t>2014 ж. "19  "мамыр  №  15Т/70</t>
  </si>
  <si>
    <t>Әкімшілік-тұрмыстық ғимараттың кіру тобын жөндеу</t>
  </si>
  <si>
    <t>Атасу орталық диспетчерлік пункттің ғимаратын күрделі жөндеу, ТТ сәйкес</t>
  </si>
  <si>
    <t>ЭАТ</t>
  </si>
  <si>
    <t>Алматы қ.,  Абай даңғ. 109 В</t>
  </si>
  <si>
    <t xml:space="preserve">Қазақстан Республикасы, Қарағанды обл., Жаңаарқа ауд, Атасу к. </t>
  </si>
  <si>
    <t>аванстық төлем -0%,  төлем орындалған жұмыстар актісіне қол қойған сәттен бастап 20 банктік күн ішінде</t>
  </si>
  <si>
    <t>ЭАТТ</t>
  </si>
  <si>
    <t>аванстық төлем -0%,  төлем орындалған жұмыстар актісіне қол қойған сәттен бастап 20 жұмыс күн ішінде</t>
  </si>
  <si>
    <t>7, 15, 20, 21</t>
  </si>
  <si>
    <t>21-1 Ж</t>
  </si>
  <si>
    <t>ЭБҰ</t>
  </si>
  <si>
    <t>7-1 Ж</t>
  </si>
  <si>
    <t>Байланыс жабдықтарын жөндеу және қызмет көрсету</t>
  </si>
  <si>
    <t>11, 14, 15,23</t>
  </si>
  <si>
    <t>125-1Қ</t>
  </si>
  <si>
    <t xml:space="preserve">Мүлікті бағалау бойынша қызметтер кешені </t>
  </si>
  <si>
    <t xml:space="preserve">аванстық төлем - 0%, қызмметтерге төлеу көрсетілген қызметтер актісіне қол қойған күннен бастап 20 банктік күн ішінде </t>
  </si>
  <si>
    <t>7, 14, 15</t>
  </si>
  <si>
    <t>195 Қ</t>
  </si>
  <si>
    <t>77.29.15.13.00.00.00</t>
  </si>
  <si>
    <t xml:space="preserve">Декорациялар мен костюмдерді жалға беру (жалға алу) бойынша қызметтер </t>
  </si>
  <si>
    <t>Қазақтың ұлттық костюмдерін жалға алу: әйелдердің ұлттық киімдері (көйлектер, қамзолдар, бас киімдер), әртүрлі кескіндерді  қолдана отырып тігілген ерлердің шапан мен бас киім жиынтығы, қазіргі заманға сай ұлттық киім</t>
  </si>
  <si>
    <t>БҰ</t>
  </si>
  <si>
    <t xml:space="preserve">Аванстық төлем 0%, қызметтер көрсету дерегі бойынша </t>
  </si>
  <si>
    <t>196 Қ</t>
  </si>
  <si>
    <t xml:space="preserve">59.20.11.10.00.00.00      </t>
  </si>
  <si>
    <t xml:space="preserve">Дыбыс жазу бойынша қызметтер        </t>
  </si>
  <si>
    <t>Минустар жазу және аранжировка</t>
  </si>
  <si>
    <t>197 Қ</t>
  </si>
  <si>
    <t xml:space="preserve">    85.52.11.11.00.00.00      </t>
  </si>
  <si>
    <t xml:space="preserve">Би мұғалімдерінің қызметтері               </t>
  </si>
  <si>
    <t xml:space="preserve">  «Жаса, қазақ тілі» байқауы үшін тақырыптық би қойылымы </t>
  </si>
  <si>
    <t>27 Ж</t>
  </si>
  <si>
    <t>ҚС 500 қайта құру негізгі жобасының жобалау құжаттамаларын түзету бойынша жұмыстар</t>
  </si>
  <si>
    <t>Алматы қ.,  Абай даңғ.      109 В</t>
  </si>
  <si>
    <t>Алматы қ.,  Абай даңғ.     109 В</t>
  </si>
  <si>
    <t>аванстық төлем - 30%, төлем қалдығы жұмыстарды орындау дерегі бойынша</t>
  </si>
  <si>
    <t>Гидравликалық қақпақ</t>
  </si>
  <si>
    <t xml:space="preserve">Гидравликалық итерілетін қайтарымды қақпақ </t>
  </si>
  <si>
    <t xml:space="preserve"> Атасу-Алашанькоу ММҚ азаймайтын авариялық қоры үшін</t>
  </si>
  <si>
    <t>Қазақстан Республикасы, Караганды обл., Актогай ауданы, №9 МАС,  "Атасу-Алашанькоу" ММҚ</t>
  </si>
  <si>
    <t>аванстық төлем -0%,  төлем тауарларды қабылдап алу-тапсыру актісіне қол қойған сәттен бастап 20 жұмыс күні ішінде</t>
  </si>
  <si>
    <t>287 Т</t>
  </si>
  <si>
    <t>Айналмалы сорап</t>
  </si>
  <si>
    <t xml:space="preserve">тұйықталған түйіс бойынша сұйықтықтың мәжбүрлі қозғалысын қамтамасыз ету үшін </t>
  </si>
  <si>
    <t>Қазақстан Республикасы, Алматы обл., Үшарал қ, №11 МАС,  "Атасу-Алашанькоу" ММҚ</t>
  </si>
  <si>
    <t xml:space="preserve">25.99.29.00.01.25.20.10.1 </t>
  </si>
  <si>
    <t>Компенсатор</t>
  </si>
  <si>
    <t xml:space="preserve"> болат</t>
  </si>
  <si>
    <t>Қазақстан Республикасы,  Қызылорда обл., Арал қ., "Кеңқияқ-Құмкөл" ММҚ</t>
  </si>
  <si>
    <t>289 Т</t>
  </si>
  <si>
    <t>27.32.13.00.02.02.19.06.1</t>
  </si>
  <si>
    <t>Кабель</t>
  </si>
  <si>
    <t>бұрама жұп - S-FTP</t>
  </si>
  <si>
    <t>Желілік кабель Cat.7, S-FTP 4x2x0.51мм, PVC</t>
  </si>
  <si>
    <t xml:space="preserve"> Қума метр </t>
  </si>
  <si>
    <t>198 Қ</t>
  </si>
  <si>
    <t>74.90.20.13.10.10.00</t>
  </si>
  <si>
    <t xml:space="preserve">Магистральдық мұнай құбырларын пайдалану бойынша қызметтер </t>
  </si>
  <si>
    <t>Магистральдық мұнай құбырларын пайдалану бойынша қызметтер кешені  (техникалық қызмет көрсету, жөндеу, техникалық диагностикалау және оперативті-диспетчерлік басқару)</t>
  </si>
  <si>
    <t xml:space="preserve">Атасу-Алашанькоу ММҚ пайдалану СТ 6636-1901-АО-039-4. 018-2012 сәйкес жүргізіледі.
Серіктестік ММҚ жүйесін пайдалану бойынша мұнай тасымалдауды және магистральдық мұнай құбырларын қауіпсіз пайдалануды қамтамасыз ету үшін. </t>
  </si>
  <si>
    <t>Қазақстан Республикасы, Қарағанды, Шығыс Қазақстан және Алматы обл., Үшарал қ, №9 МАС,  "Атасу-Алашанькоу" ММҚ</t>
  </si>
  <si>
    <t>аванстық төлем -0%,  төлем көрсетілген қызметтер актісіне қол қойған сәттен бастап 20 жұмыс күні ішінде</t>
  </si>
  <si>
    <t>199 Қ</t>
  </si>
  <si>
    <t xml:space="preserve">Кеңқияқ-Құмкөл ММҚ пайдалану СТ 6636-1901-АО-039-4. 018-2012 сәйкес жүргізіледі.
Серіктестік ММҚ жүйесін пайдалану бойынша мұнай тасымалдауды және магистральдық мұнай құбырларын қауіпсіз пайдалануды қамтамасыз ету үшін. </t>
  </si>
  <si>
    <t>Қазақстан Республикасы,  Ақтөбе, Қызылорда және Қарағанды обл., Арал қ., "Кеңқияқ-Құмкөл" ММҚ</t>
  </si>
  <si>
    <t>018</t>
  </si>
  <si>
    <t>Қантар2014-желтоқсан2014</t>
  </si>
  <si>
    <t>290 Т</t>
  </si>
  <si>
    <t>27.11.41.01.01.01.10.02.1</t>
  </si>
  <si>
    <t>Фарфор қақпағымен (Ф) тірек (Т) ток трансформаторы, МСТ 7746-2001, номиналды кернеуі 0,66 кВ, номиналды бастапқы тогы 5 А</t>
  </si>
  <si>
    <t>аванстық төлем - 0%, қалған бөлігі жеткізілген тауарларды қабылдау-тапсыру атісіне қол қойған сәттен бастап 20 жұмыс күні ішінде</t>
  </si>
  <si>
    <t>291 Т</t>
  </si>
  <si>
    <t>26.11.11.00.00.00.31.20.1</t>
  </si>
  <si>
    <t xml:space="preserve">Өлшеу түрлендіргіші </t>
  </si>
  <si>
    <t>әмбебап, 4...20 мА дабылы бар екі сымды құрылғы, HART хаттамасын қолдауымен, зондтың басына құрастыру үшін</t>
  </si>
  <si>
    <t>292 Т</t>
  </si>
  <si>
    <t>26.51.43.11.11.14.11.15.1</t>
  </si>
  <si>
    <t>Амперметр</t>
  </si>
  <si>
    <t>нақтылық класы 0,5А</t>
  </si>
  <si>
    <t xml:space="preserve"> 0-40 А
 нақтылық класы 1,5</t>
  </si>
  <si>
    <t>293 Т</t>
  </si>
  <si>
    <t>26.51.43.11.11.11.12.10.1</t>
  </si>
  <si>
    <t>Вольтметр</t>
  </si>
  <si>
    <t>Электр-механикалық, электр-магнитті, ауыспалы тоқ;</t>
  </si>
  <si>
    <t xml:space="preserve">Өлшеу шегі 0-250 В және дәлдік класы 1,5 болатын  ауыспалы ток вольтметрі </t>
  </si>
  <si>
    <t>294 Т</t>
  </si>
  <si>
    <t>26.51.43.11.11.11.11.60.1</t>
  </si>
  <si>
    <t>Электр-механикалық, электр-магнитті</t>
  </si>
  <si>
    <t xml:space="preserve"> Дәлдік класы 1,5 болатын  ауыспалы ток вольтметрі </t>
  </si>
  <si>
    <t>295 Т</t>
  </si>
  <si>
    <t>26.51.52.14.11.11.10.82.1</t>
  </si>
  <si>
    <t>Манометр</t>
  </si>
  <si>
    <t>Корпустың диаметрі 100 мм, нақтылық класы 1, көрсеткіштер диапазоны -0-ден 2,5-ке дейін</t>
  </si>
  <si>
    <t>296 Т</t>
  </si>
  <si>
    <t>ТОО "Казахстанско-Китайский Трубопровод"</t>
  </si>
  <si>
    <t>26.51.52.14.11.11.10.85.1</t>
  </si>
  <si>
    <t>Корпустың диаметрі 100 мм, нақтылық класы 1, көрсеткіштер диапазоны -0-ден 10-ға дейін</t>
  </si>
  <si>
    <t>297 Т</t>
  </si>
  <si>
    <t>26.51.52.14.11.11.21.15.1</t>
  </si>
  <si>
    <t xml:space="preserve">Корпусының диаметрі   160 мм, нақтылық класы 1, көрсеткіштер ауқымы  0-ден 4-ке дейінгі манометр </t>
  </si>
  <si>
    <t>298 Т</t>
  </si>
  <si>
    <t>26.51.52.14.11.11.21.10.1</t>
  </si>
  <si>
    <t xml:space="preserve">Корпусының диаметрі  160 мм, нақтылық класы 1, көрсеткіштер ауқымы  0-ден 10-ға дейінгі манометр </t>
  </si>
  <si>
    <t>299 Т</t>
  </si>
  <si>
    <t>26.51.52.14.11.11.10.81.1</t>
  </si>
  <si>
    <t>Корпустың диаметрі 100 мм, нақтылық класы 1, көрсеткіштер диапазоны -0-ден 1,6-ға дейін</t>
  </si>
  <si>
    <t>электр байланысты манометрі</t>
  </si>
  <si>
    <t>300 Т</t>
  </si>
  <si>
    <t>26.51.51.11.11.34.03.04.1</t>
  </si>
  <si>
    <t>Термометр</t>
  </si>
  <si>
    <t>биметалдық, нақтылық класы 1, корпусының диаметрі  100 мм аспайды</t>
  </si>
  <si>
    <t>дәлдік класы 1,0, өлшеу диапазоны   0-ден 160°С-қа дейін</t>
  </si>
  <si>
    <t>301 Т</t>
  </si>
  <si>
    <t>26.51.51.11.14.24.14.01.1</t>
  </si>
  <si>
    <t>түрі ТКП, манометрлік</t>
  </si>
  <si>
    <t xml:space="preserve"> электрбайланысты манометрикалық термометр,  корпусының диаметрі 100 м-ден аспайды, дәлдік класы 1,0, өлшеу диапазоны   0-ден 160°С-қа дейін</t>
  </si>
  <si>
    <t>алынып тасталды</t>
  </si>
  <si>
    <t>200 Қ</t>
  </si>
  <si>
    <t>201 Қ</t>
  </si>
  <si>
    <t>68.31.13.00.00.00.02</t>
  </si>
  <si>
    <t>Ғимараттар (құрылыстар, имараттар) мен олардың жер учаскелерін техникалық түгендеу, құқықтарды тіркеу қызметтері</t>
  </si>
  <si>
    <t>8-МАС</t>
  </si>
  <si>
    <t xml:space="preserve">маусым-шілде </t>
  </si>
  <si>
    <t xml:space="preserve">Шілде-қараша </t>
  </si>
  <si>
    <t>Көрсетілген қызметтер дерегі бойынша</t>
  </si>
  <si>
    <t>202 Қ</t>
  </si>
  <si>
    <t>10-МАС</t>
  </si>
  <si>
    <t>203 Қ</t>
  </si>
  <si>
    <t>7-МАС-тағы құбырлардың авариялық қоры қоймасы</t>
  </si>
  <si>
    <t xml:space="preserve">Шілде-қыркүйек </t>
  </si>
  <si>
    <t>204 Қ</t>
  </si>
  <si>
    <t>9-МАС-тағы құбырлардың авариялық қоры қоймасы</t>
  </si>
  <si>
    <t>205 Қ</t>
  </si>
  <si>
    <t>"Арал" ТАҚП-тағы құбырлардың авариялық қоры қоймасы"</t>
  </si>
  <si>
    <t>206 Қ</t>
  </si>
  <si>
    <t>9-МАС-тағы ТМҚ қоймасы</t>
  </si>
  <si>
    <t>207 Қ</t>
  </si>
  <si>
    <t>11-МАС-тағы ТМҚ қоймасы</t>
  </si>
  <si>
    <t>208 Қ</t>
  </si>
  <si>
    <t>Арал теңізі ст. - "Аралтұз" АҚ темір жолы арқылы өтетін өткел</t>
  </si>
  <si>
    <t>209 Қ</t>
  </si>
  <si>
    <t>Трасса бойындағы жолдардың учаскесі</t>
  </si>
  <si>
    <t>28 Ж</t>
  </si>
  <si>
    <t>71.12.19.05.00.00.00</t>
  </si>
  <si>
    <t>Жобалау бойынша инженерлік жұмыстар</t>
  </si>
  <si>
    <t>Жобалау-сметалық құжаттаманы әзірлеу</t>
  </si>
  <si>
    <t xml:space="preserve">«Қазақстан-Қытай Құбыры» ЖШС SCADA жүйесі мен «ҚазТрансОйл» АҚ SCADA жүйесі арасындағы, «ҚазТрансОйл» АҚ Бас диспетчерлік пункті мен CNODC (Пекин қ.) Бас диспетчерлік пункті және «Қазақстан-Қытай Құбыры» ЖШС (Алматы қ.) Бас кеңсесі арасындағы интерфейстің жұмыстық жобалануы. </t>
  </si>
  <si>
    <t>аванстық төлем - 30% аванстық төлемді қайтару кепілін ұсынғаннан кейін 20 жұмыс күні ішінде; төлем орындалған жұмыстар дерегі бойынша</t>
  </si>
  <si>
    <t>1,3,4,5,6,11,14,15</t>
  </si>
  <si>
    <t xml:space="preserve">Темекі шегуге арналған кабиналарға сервистік қызмет көрсету қызметтері </t>
  </si>
  <si>
    <t>Темекі шегуге арналған кабиналарға сервистік қызмет көрсету бойынша қызметтер кешені</t>
  </si>
  <si>
    <t>аванстық төлем - 0%, көрсетілген қызметтер дерегі бойынша</t>
  </si>
  <si>
    <t>11,14,20,21</t>
  </si>
  <si>
    <t>143-1 Қ</t>
  </si>
  <si>
    <t>авансовый платеж - 0%, по факту оказанных услуг</t>
  </si>
  <si>
    <t xml:space="preserve">Бағдарламалық қамтуды жобалау және әзірлеу бойынша қызметтер </t>
  </si>
  <si>
    <t xml:space="preserve">Тапсырыс бойынша бағдарламалық қамтуды жобалау және әзірлеу (талдау, өндіру және бағдарламалау) бойынша қызметтер </t>
  </si>
  <si>
    <t>«Қазақстан-Қытай Құбыры» ЖШС SCADA жүйесі мен «ҚазТрансОйл» АҚ SCADA жүйесі арасындағы интерфейсті жүзеге асырудың, «ҚазТрансОйл» АҚ Бас диспетчерлік пункті мен CNODC (Пекин қ.) Бас диспетчерлік пункті және «Қазақстан-Қытай Құбыры» ЖШС (Алматы қ.) Бас кеңсесі арасындағы интерфейстің жұмыстық жобалануы бойынша қызметтер.</t>
  </si>
  <si>
    <t>г. Алматы, пр. Абая 109 В</t>
  </si>
  <si>
    <t xml:space="preserve">ТЖҚ БНА кодына сәйкес Жұмыстар бөліміне ауыстырылған </t>
  </si>
  <si>
    <t xml:space="preserve">аванстық төлем - 0%, қалған бөлігі жеткізілген тауарларды қабылдау-тапсыру актісіне қол қойған сәттен бастап 20 күнтізбелік күн ішінде </t>
  </si>
  <si>
    <t>173-1 Т</t>
  </si>
  <si>
    <t>Автоматты ажыратудың бақылау және басқару блогы</t>
  </si>
  <si>
    <t xml:space="preserve">Қарағанды обл., Атасу к. </t>
  </si>
  <si>
    <t>176-1 Т</t>
  </si>
  <si>
    <t>ЭТАТ</t>
  </si>
  <si>
    <t>Жалпы қолданыстағы желілік, ресурстарды көлденең масштабтауы бар аса тығыз. Құрауыштарды монтаждаудың ең көп  тығыздығы бар серверлік пулды құрылымдауды қалыптастыруға арналған. Желілік коммуникациялардың, қуат қорегінің, суыту мен басқарудың орталықтанған жүйесі бар арнайы корпус-сөрелерге қоюды болжамдайды, олар айналадағы кеңістікті азайту үшін себетке енгізілген және жинақталған. Себет (ағылш. enclosure) — оларға жалпы құрауыштарға қол жеткізу ұсынылатын блейд-серверлерге арналған шасси</t>
  </si>
  <si>
    <t>Қызылорда обл., Арал қ.</t>
  </si>
  <si>
    <t>185-1 Т</t>
  </si>
  <si>
    <t>Мәліметтерді берудің спутниктік желілерін кеңейту бойынша қызметтер</t>
  </si>
  <si>
    <t>Атасу-Алашанькоу және Кеңқияқ-Құмкөл ММҚ үшін мердігер материалдарынан спутниктік байланыстың бірыңғай жүйесін сатып алу және инсталяциялау</t>
  </si>
  <si>
    <t>Алматы, Ақтөбе, Қызылорда., Қарағанды, Шығыс Қазақстан облыстары</t>
  </si>
  <si>
    <t xml:space="preserve">мамыр-желтоқсан </t>
  </si>
  <si>
    <t>7,11,14</t>
  </si>
  <si>
    <t xml:space="preserve">шілде-желтоқсан </t>
  </si>
  <si>
    <t xml:space="preserve">Ғимараттар мен имараттардың құрылыс конструкцияларының техникалық жай-күйін техникалық зерттеу, бағалау </t>
  </si>
  <si>
    <t xml:space="preserve">Транкингтік байланыс мұнараларын диагностикалау </t>
  </si>
  <si>
    <t>146 -1 Қ</t>
  </si>
  <si>
    <t>шілде, қазан 
(жылына 2 рет)</t>
  </si>
  <si>
    <t xml:space="preserve">Желдету және салқындату жүйелеріне техникалық қызмет көрсету істелімдері </t>
  </si>
  <si>
    <t xml:space="preserve">Кеңқияқ-Құмкөл ММҚ   климатты бақылау жүйелеріне техникалық қызмет көрсету,   ағымдағы жөндеу </t>
  </si>
  <si>
    <t xml:space="preserve">мамыр-қазан </t>
  </si>
  <si>
    <t>шілде-қазан</t>
  </si>
  <si>
    <t xml:space="preserve">110 Қ </t>
  </si>
  <si>
    <t xml:space="preserve">110 - 1 Қ </t>
  </si>
  <si>
    <t>150 Қ</t>
  </si>
  <si>
    <t xml:space="preserve">аванстық төлем - 0%, көрсетілген қызметтер актісіне қол қойған сәттен бастап 20 күнтізбелік күн ішінде </t>
  </si>
  <si>
    <t>11, 20, 21</t>
  </si>
  <si>
    <t>152-1 Қ</t>
  </si>
  <si>
    <t>Мамыр</t>
  </si>
  <si>
    <t>Мамыр-Желтоқсан</t>
  </si>
  <si>
    <t xml:space="preserve">аванстық төлем - 0%, төлем - қызметтер көрсету дерегі бойынша, қалған бөлігі тиісті актілерге қол қойған сәттен бастап 20 жұмыс күні ішінде </t>
  </si>
  <si>
    <t>3,4,5,6,11,14</t>
  </si>
  <si>
    <t>43-1 Қ</t>
  </si>
  <si>
    <t>71.20.19.18.00.00.00</t>
  </si>
  <si>
    <t xml:space="preserve"> Сертификациялау бойынша қызметтер</t>
  </si>
  <si>
    <t>Тауарларды, жұмыстардың, қызметтерді міндетті сертификаттауға сәйкес сертификациялау қызметтері</t>
  </si>
  <si>
    <t xml:space="preserve">Өнеркәсіптік ауіпсіздік бойынша сертификациялау қызметтері </t>
  </si>
  <si>
    <t>Маусым</t>
  </si>
  <si>
    <t>Алаң ішіндегі жолдардың бетон жабындыларын жөндеу бойынша құрылыс жұмыстары</t>
  </si>
  <si>
    <t>МАС-9-дағы алаң ішіндегі жолдарды жөндеу</t>
  </si>
  <si>
    <t xml:space="preserve">Шілде-
 Тамыз </t>
  </si>
  <si>
    <t>Тамыз-желтоқсан</t>
  </si>
  <si>
    <t xml:space="preserve">Жобаның өзін-өзі ақтауының 15%-ы. Содан кейін ай сайын, орындалған жұмыстар дерегі бойынша </t>
  </si>
  <si>
    <t>7, 11, 14</t>
  </si>
  <si>
    <t>19-1 Ж</t>
  </si>
  <si>
    <t xml:space="preserve">АҚП-11 -дағы алаң ішіндегі жолдарды жөндеу </t>
  </si>
  <si>
    <t>20-1 Ж</t>
  </si>
  <si>
    <t xml:space="preserve">Жерге орналастыру жобасын әзірлеу </t>
  </si>
  <si>
    <t>Жер учаскелерін ұзақ мерзімді пайдалануға (трасса бойындағы жолдарға) кесіп беру</t>
  </si>
  <si>
    <t>Маусым-Шілде</t>
  </si>
  <si>
    <t>Шілде -Караша</t>
  </si>
  <si>
    <t>Орындалған жұмыстар дерегі бойынша</t>
  </si>
  <si>
    <t>14-1 Ж</t>
  </si>
  <si>
    <t>Байланыс жабдықтарын жөндеу және техникалық қызмет көрсету</t>
  </si>
  <si>
    <t>ЖЖ байланысына ТҚ ТЖ</t>
  </si>
  <si>
    <t>аванстық төлем - 0%, орындалған жұмыстар актісіне қол қойған сәттен бастап 20 күнтізбелік күн ішінде</t>
  </si>
  <si>
    <t>6-1 Ж</t>
  </si>
  <si>
    <t>302 Т</t>
  </si>
  <si>
    <t>26.20.40.00.00.00.30.10.1</t>
  </si>
  <si>
    <t>Жүйелік блок</t>
  </si>
  <si>
    <t>корпустан, процессордан, аналық тақшадан, жедел жадыдан, қатты дисктен, бейне картадан, дыбыс картасынан, желілік картадан, қорек блогынан, ажыратулардан, оптикалық жетектен тұратын жүйелік блок</t>
  </si>
  <si>
    <t>303 Т</t>
  </si>
  <si>
    <t>26.20.17.00.01.12.23.11.1</t>
  </si>
  <si>
    <t>Монитор</t>
  </si>
  <si>
    <t>Дисплейдің негізгі элементі - сұйық кристалдар, қиғаш сызығы - 24'', рұқсаты - 1920x1200О</t>
  </si>
  <si>
    <t>304 Т</t>
  </si>
  <si>
    <t>26.20.11.00.00.01.11.05.1</t>
  </si>
  <si>
    <t>Ноутбук</t>
  </si>
  <si>
    <t>портативті дербес компьютер</t>
  </si>
  <si>
    <t>305 Т</t>
  </si>
  <si>
    <t>26.20.11.00.00.01.13.20.1</t>
  </si>
  <si>
    <t>Бизнес-ноутбук</t>
  </si>
  <si>
    <t xml:space="preserve">Диагональі - 12" және одан астам. Ақпаратты қорғау деңгейі жоғары (саусақтың іздерін оқу датчиктері, деректерді шифрлеудің әртүрлі әдістері және т.б.). Бірегей және стильді дизайн. корпуста жасауға болат, алюминий, карбон және басқа да қымбат материалдар қолданылады. салмағы мен габариті шағын.  </t>
  </si>
  <si>
    <t>2 рет</t>
  </si>
  <si>
    <t>Байланыс жабдықтарына жөндеу  жүргізу және қызмет көрсету</t>
  </si>
  <si>
    <t>Байланыс жабдықтарына жөндеу  жүргізу және техникалық қызмет көрсету</t>
  </si>
  <si>
    <t xml:space="preserve">Атасу-Алашанькоу  ММҚ  өндірістік-технологиялық байланыс жүйелеріне техникалық қызмет көрсету. </t>
  </si>
  <si>
    <t xml:space="preserve">Шығыс Қазақстан, Қарағанды, Алматы облыстары. </t>
  </si>
  <si>
    <t>аванстық төлем - 0%,  көрсетілген қызметтер  актісіне қол қойған сәттен бастап күнтізбелік 20 күн ішінде</t>
  </si>
  <si>
    <t>7-2 Ж</t>
  </si>
  <si>
    <t>СЭАТ</t>
  </si>
  <si>
    <t>8- 1Ж</t>
  </si>
  <si>
    <t xml:space="preserve">Кеңқияқ -Құмкөл  ММҚ  өндірістік-технологиялық байланыс жүйелеріне техникалық қызмет көрсету. </t>
  </si>
  <si>
    <t>8-2Ж</t>
  </si>
  <si>
    <t>маусыл-шіде</t>
  </si>
  <si>
    <t>Әкімшілік ғимаратты жөндеу бойынша құрылыс жұмыстары</t>
  </si>
  <si>
    <t>Кеңсе түріндегі әкімшілік ғиамаратты жөндеу жөніндегі жұмыстар кешені</t>
  </si>
  <si>
    <t>Кеңсені косметикалық жөндеу (қабырғаларды бояу, ішінара левкас және т.б.)</t>
  </si>
  <si>
    <t xml:space="preserve"> шілде </t>
  </si>
  <si>
    <t>аванстық төлем - 0%, орындалған жұмыстар дерегі бойынша</t>
  </si>
  <si>
    <t>7, 11</t>
  </si>
  <si>
    <t>17-1 Ж</t>
  </si>
  <si>
    <t>өзгертумен 2014 ж.  "04" шілде № 15Т/105</t>
  </si>
  <si>
    <t>өзгертумен 2014 ж.  "30" мамыр № 15Т/81</t>
  </si>
  <si>
    <t>өзгертумен және қосымшамен 2014 ж.  "02" шілде № 15Т/104</t>
  </si>
  <si>
    <t>өзгертумен және қосымшамен 2014 ж.  "23" маусым № 15Т/96</t>
  </si>
  <si>
    <t>өзгертумен және қосымшамен 2014 ж.  "11" маусым № 15Т/90</t>
  </si>
  <si>
    <t>өзгертумен  және қосымшамен 2014 ж.  "05" маусым № 15Т/84</t>
  </si>
  <si>
    <t>өзгертумен және қосымшамен 2014 ж.  "23" шілде № 15Т/113</t>
  </si>
  <si>
    <t>252 T</t>
  </si>
  <si>
    <t>Сыртқа тебуші сорап</t>
  </si>
  <si>
    <t>алынып тасталсын</t>
  </si>
  <si>
    <t xml:space="preserve"> 263 T</t>
  </si>
  <si>
    <t xml:space="preserve">Тұйықталған түсіс бойынша сұйықтықтың мәжбүрлі қозғалысын қамтамасыз ету үшін </t>
  </si>
  <si>
    <t>273 T</t>
  </si>
  <si>
    <t>Жалғастырғыш тетік</t>
  </si>
  <si>
    <t>басқа топтамаларға енбей қалғандары</t>
  </si>
  <si>
    <t>3, 4, 5, 11, 14</t>
  </si>
  <si>
    <t>273-1 T</t>
  </si>
  <si>
    <t>25.99.29.00.01.25.30.10.1</t>
  </si>
  <si>
    <t>Келтеқұбыр</t>
  </si>
  <si>
    <t>болат</t>
  </si>
  <si>
    <t>286 T</t>
  </si>
  <si>
    <t xml:space="preserve">Клапан </t>
  </si>
  <si>
    <t>Кері клапан</t>
  </si>
  <si>
    <t>286-1 T</t>
  </si>
  <si>
    <t>288 T</t>
  </si>
  <si>
    <t>6, 11, 14</t>
  </si>
  <si>
    <t>288-1 T</t>
  </si>
  <si>
    <t>Қаржылық сараптама бойынша қызметтер</t>
  </si>
  <si>
    <t xml:space="preserve">Қызметтің қаржылық сараптамасы.  </t>
  </si>
  <si>
    <t>КАТ</t>
  </si>
  <si>
    <t xml:space="preserve">аванстық төлем - 0%, төлем нақты қызмет көрсетілгеннен кейін жүргізіледі. </t>
  </si>
  <si>
    <t>188 -1 Қ</t>
  </si>
  <si>
    <t>189 Қ</t>
  </si>
  <si>
    <t xml:space="preserve">Қызметтің техникалық сараптамасы.  </t>
  </si>
  <si>
    <t>11,14,                 20,21</t>
  </si>
  <si>
    <t>189-1 Қ</t>
  </si>
  <si>
    <t>190 Қ</t>
  </si>
  <si>
    <t>Мұнайгаз саласында әдіснамалар (әдістемелер) әзірлеу қызметтері</t>
  </si>
  <si>
    <t>190-1 Қ</t>
  </si>
  <si>
    <t xml:space="preserve">Материалдар шығынының қалпын есептеуді әзірлеу әдістемесі бойынша  қызметтер.  </t>
  </si>
  <si>
    <t>қыркүйек -қазан</t>
  </si>
  <si>
    <t xml:space="preserve">"ҚҚҚ" ЖШС  техникалық қызмет көрсетуге және техникалық жөндеуге арналған шикізат пен материалдардың ауысым қоры мен шығыс нормаларын пайдалану бойынша Әдістемелік нұсқаулар әзірлеу </t>
  </si>
  <si>
    <t>ЭОТ</t>
  </si>
  <si>
    <t>191 - 1 Қ</t>
  </si>
  <si>
    <t>ЭОТТ</t>
  </si>
  <si>
    <t>Қыркүйек-қазан</t>
  </si>
  <si>
    <t>қараша-желтоқсаан</t>
  </si>
  <si>
    <t xml:space="preserve">Материалдарқалыпты шығынын есептеуді әзірлеу әдістемесі бойынша  қызметтер.  </t>
  </si>
  <si>
    <t>7,11, 14</t>
  </si>
  <si>
    <t>192 - 1 Қ</t>
  </si>
  <si>
    <t>"ҚҚҚ" ЖШС  бойынша мұнай тасымалдау кезіндегі электр қуатын тұтыну әдістемесін әзірлеу</t>
  </si>
  <si>
    <t>7, 11, 14, 20,21</t>
  </si>
  <si>
    <t>193 - 1 Қ</t>
  </si>
  <si>
    <t>306 T</t>
  </si>
  <si>
    <t>14.20.10.00.00.00.70.19.1</t>
  </si>
  <si>
    <t>Муфта</t>
  </si>
  <si>
    <t>Муфталар</t>
  </si>
  <si>
    <t>мұнайқұбырының  күшейтетін  композиционды  жалғастырғышы (813 мм)</t>
  </si>
  <si>
    <t>144-1 У</t>
  </si>
  <si>
    <t xml:space="preserve"> "Қазақстан-Қытай Құбыры" ЖШС</t>
  </si>
  <si>
    <t>Автобустарды жалға алу бойынша қызметтер</t>
  </si>
  <si>
    <t>Автобустарды жалға алу</t>
  </si>
  <si>
    <t>Алматы қ.,  Абай даңғ. 109 В.</t>
  </si>
  <si>
    <t xml:space="preserve">шілде -тамыз </t>
  </si>
  <si>
    <t>4 ай</t>
  </si>
  <si>
    <t>7,11,14,20,21</t>
  </si>
  <si>
    <t>307 Т</t>
  </si>
  <si>
    <t>28.12.11.00.00.00.20.10.1</t>
  </si>
  <si>
    <t xml:space="preserve">Басқарудың сервожетегі </t>
  </si>
  <si>
    <t>қозғалыс параметрлерімен нақты басқаруға мүмкіндік беретін теріс кері байланыс арқылы  басқарудың жетегі</t>
  </si>
  <si>
    <t xml:space="preserve">қысымды реттеуіштің  басқару  блогі  </t>
  </si>
  <si>
    <t xml:space="preserve">тамыз-қыркүйек </t>
  </si>
  <si>
    <t>29 Ж</t>
  </si>
  <si>
    <t>71.12.12.10.00.00.00</t>
  </si>
  <si>
    <t xml:space="preserve">Ғимараттарды жобалау бойынша инженерлік жұмыстар </t>
  </si>
  <si>
    <t xml:space="preserve">Кеңқияқ БМАС пен Құмкөл БМАС алаңдарында әкімшілік-тұрмыстық корпустар (ӘТК) ғимараттарының құрылысы үшін инженерлік-іздестіру  жұмыстарын жүргізу және жобалау-сметалық құжаттамалар әзірлеу </t>
  </si>
  <si>
    <t>Алматы қ.; Ақтөбе облысы, Қызылорда облысы</t>
  </si>
  <si>
    <t>қазан - желтоқсан</t>
  </si>
  <si>
    <t>аванстық төлем - 0%; төлем орындалған жұмыстар дерегі бойынша</t>
  </si>
  <si>
    <t>30 Ж</t>
  </si>
  <si>
    <t>Ғимараттар мен имараттардың құрылыс құрылымдарының техникалық жай-күйін зерттеу, баға беру</t>
  </si>
  <si>
    <t xml:space="preserve"> «Атасу - Алашанькоу» магистральды мұнай құбырының № 11 МАС пен і 11 АҚП инженерлік жерасты имараттарына және № 11 АҚП өрт сөндіру сорап станциясының ғимаратына техникалық зерттеу жүргізу</t>
  </si>
  <si>
    <t>Алматы қ.; Алматы облысы</t>
  </si>
  <si>
    <t>33.20.39.30.10.00.00</t>
  </si>
  <si>
    <t>Іске қосу-реттеу
 жұмыстары</t>
  </si>
  <si>
    <t>Жабдықты іске 
қосу-реттеу бойынша жұмыстар</t>
  </si>
  <si>
    <t xml:space="preserve">Кемуді табу жүйелерінің
 (КТЖ)  жабдықтарын іске қосу-реттеу бойынша жұмыстар </t>
  </si>
  <si>
    <t xml:space="preserve"> Тамыз -Кыркуек</t>
  </si>
  <si>
    <t>Кыркуек
-Желтоқсан</t>
  </si>
  <si>
    <t>Орындалған 
жұмыстар дерегі бойынша</t>
  </si>
  <si>
    <t>210 Қ</t>
  </si>
  <si>
    <t>82.19.13.10.00.00.00</t>
  </si>
  <si>
    <t xml:space="preserve">Техникалық құжаттамаларды даярлау қызметтері </t>
  </si>
  <si>
    <t>Тиісті органдарда тіркеу және қайта тіркеуді қосқанда техникалық құжаттамаларды рәсімдеу қызметтері</t>
  </si>
  <si>
    <t>Алматы қ.; КХР  Пекин қ.</t>
  </si>
  <si>
    <t>211 Қ</t>
  </si>
  <si>
    <t>Авторлық қадағалау бойынша қызметтер</t>
  </si>
  <si>
    <t xml:space="preserve"> Алматы қ.; Ақтөбе облысы</t>
  </si>
  <si>
    <t>2014 ж. қазан - 2015 ж. қыркүйек</t>
  </si>
  <si>
    <t>212 Қ</t>
  </si>
  <si>
    <t>74.90.15.15.00.00.00</t>
  </si>
  <si>
    <t>Өнеркәсіптік қауіпсіздік саласындағы қауіпсіздікті қамтамасыз ету бойынша кеңес беру қызметтері</t>
  </si>
  <si>
    <t>Өнеркәсіптік қауіпсіздік саласындағы қауіпсіздікті қамтамасыз ету бойынша жазбаша және ауысша кеңес беру</t>
  </si>
  <si>
    <t>«Қазақстан-Қытай мұнай құбыры құрылысының екінші кезеңінің екінші кезегі. Атырау-Кеңқияқ және Кеңқияқ-Құмкөл телімдері. Өніміділікті жылына 20 млн. тоннаға дейін арттыру» жобасының қауіптілігіне және пайдалануға жарамдылығына талдау жүргізу қызметтері (HAZOP)</t>
  </si>
  <si>
    <t>213 Қ</t>
  </si>
  <si>
    <t>39.00.23.10.00.00.00</t>
  </si>
  <si>
    <t xml:space="preserve">Қоршаған ортаны қорғау саласындағы нормативті жобалар мен бағдарламаларды әзірлеу бойынша қызметтер </t>
  </si>
  <si>
    <t xml:space="preserve">Қоршаған ортаны қорғау саласындағы нормативті жобалар мен бағдарламаларды әзірлеу  </t>
  </si>
  <si>
    <t xml:space="preserve">Атасу-Алашанькоу МҚ нысандарының шаруашылық қызметі саласының санитарлы қорғау аймағы бірыңғай көлемін белгілеу. </t>
  </si>
  <si>
    <t>195-1 Қ</t>
  </si>
  <si>
    <t>196-1 Қ</t>
  </si>
  <si>
    <t>197-1 Қ</t>
  </si>
  <si>
    <t xml:space="preserve">  Орындаушы: Калиева Ж.  3309544</t>
  </si>
  <si>
    <t>Қарағанды, 
Шығыс Қазақстан және Алматы облыстары Қазақстан Республикасы. Алашанкоу аулы ҚХР</t>
  </si>
  <si>
    <t>Алматы облысы, Қарағанды облысы, Шығыс Қазақстан облысы</t>
  </si>
  <si>
    <t>өзгертумен және қосымшамен 2014 ж.  "01" тамыз № 15Т/116</t>
  </si>
  <si>
    <t>214 Қ</t>
  </si>
  <si>
    <t>70.22.30.10.10.10.00</t>
  </si>
  <si>
    <t>Заңды тұлғаларды тарату/іске асыру бойынша мәмілелерді сүйемелдеу бойынша консультациялық қызметтер</t>
  </si>
  <si>
    <t>KCP Finance B.V. тарату бойынша мәмілелерді сүйемелдеу бойынша консультациялық қызметтер</t>
  </si>
  <si>
    <t xml:space="preserve">Алматы </t>
  </si>
  <si>
    <t>тамыз-қазан</t>
  </si>
  <si>
    <t xml:space="preserve">74.90.12.20.13.10.00      </t>
  </si>
  <si>
    <t>Автокөлік құралдарын бағалау бойынша қызметтер</t>
  </si>
  <si>
    <t>Алматы қ., Абай даңғ., 109в.</t>
  </si>
  <si>
    <t>«Қазақстан-Қытай мұнай құбыры құрылысының екінші кезеңінің екінші кезегі. Атырау – Кеңқияқ және Кеңқияқ – Құмкөл телімдері. Өнімділікті жылына 20 млн тоннаға дейін арттыру» негізді жобасының материалдарын рәсімдеу, CNODC мен ҚХР реформалар және даму жөніндегі мемлекеттік комитетінде бекіту және тіркеу.</t>
  </si>
  <si>
    <t>Кеңқияқ-Құмкөл мұнай құбырының трасса бойындағы жолдарының құрылысын және жөнделуін авторлық қағалау бойынша қызметтер</t>
  </si>
  <si>
    <t>21-1 Т</t>
  </si>
  <si>
    <t>22-1 Т</t>
  </si>
  <si>
    <t>КААТ</t>
  </si>
  <si>
    <t>23-1 Т</t>
  </si>
  <si>
    <t>8,11,14,15,22</t>
  </si>
  <si>
    <t>24-1 Т</t>
  </si>
  <si>
    <t>25-1 Т</t>
  </si>
  <si>
    <t xml:space="preserve">25.71.14.00.00.10.15.10.2            </t>
  </si>
  <si>
    <t>26-1 Т</t>
  </si>
  <si>
    <t>27-1 Т</t>
  </si>
  <si>
    <t>тот баспайтын болаттан жасалған шанышқы</t>
  </si>
  <si>
    <t>28-1 Т</t>
  </si>
  <si>
    <t>Электр шәйнек </t>
  </si>
  <si>
    <t>29-1 Т</t>
  </si>
  <si>
    <t xml:space="preserve">пішіні А4, тығыздығы 80г/м2, 21х29,5 см </t>
  </si>
  <si>
    <t>108-1 Т</t>
  </si>
  <si>
    <t>Қарағанды обл., Атасу к.</t>
  </si>
  <si>
    <t>11,18,19,20,21</t>
  </si>
  <si>
    <t>175- 1 Т</t>
  </si>
  <si>
    <t>180-1 Т</t>
  </si>
  <si>
    <t>Қызылорда  обл., Арал қ.</t>
  </si>
  <si>
    <t>182-1 Т</t>
  </si>
  <si>
    <t>184-1 Т</t>
  </si>
  <si>
    <t>191-1 Т</t>
  </si>
  <si>
    <t>192-1Т</t>
  </si>
  <si>
    <t>193-1 Т</t>
  </si>
  <si>
    <t>Кеңседегі электр қалқандар орналасқан бөлмелерге салқындатқыштар орнату жұмыстары</t>
  </si>
  <si>
    <t>Алматы кеңсесі</t>
  </si>
  <si>
    <t>аванстық төлем - 0%, төлем көрсетілген қызметтер актісіне қол қойған сәттен бастап  20 жұмыс күні ішінде</t>
  </si>
  <si>
    <t>147-1 Қ</t>
  </si>
  <si>
    <t>148-1 Қ</t>
  </si>
  <si>
    <r>
      <t>Ғимараттар мен құрылыстардың құрылыс конструкцияларын техникалық зерттеу, техникалық күйін бағалау</t>
    </r>
    <r>
      <rPr>
        <i/>
        <sz val="12"/>
        <rFont val="Times New Roman"/>
        <family val="1"/>
      </rPr>
      <t xml:space="preserve"> </t>
    </r>
  </si>
  <si>
    <t>Транкингтік байланыс мұнараларын диагностикалау</t>
  </si>
  <si>
    <t>аванстық төлем - 0%, ай сайын көрсетілген қызметтер актісіне қол қойған сәттен бастап  20 жұмыс күні ішінде</t>
  </si>
  <si>
    <t>6,11,14</t>
  </si>
  <si>
    <t>148 - 2 Қ</t>
  </si>
  <si>
    <t xml:space="preserve">Транкингтік байланыс мұнараларына техникалық қызмет көрсету </t>
  </si>
  <si>
    <t xml:space="preserve">қазан 
</t>
  </si>
  <si>
    <t>149-1 Қ</t>
  </si>
  <si>
    <t>149- 2 Қ</t>
  </si>
  <si>
    <t xml:space="preserve">қазан
</t>
  </si>
  <si>
    <t>150- 1 Қ</t>
  </si>
  <si>
    <t xml:space="preserve">150- 2 Қ </t>
  </si>
  <si>
    <t>өзгертумен және қосымшамен 2014 ж.  "14" тамыз № 15Т/123</t>
  </si>
  <si>
    <t xml:space="preserve"> «Қазақстан-Қытай Құбыры» ЖШС-ның 2014 жылға арналған тауарлар, жұмыстар және қызметтер  сатып алу жоспары 14 тамыздан 2014ж. нақтыланған</t>
  </si>
  <si>
    <t>215 Қ</t>
  </si>
  <si>
    <t>216 Қ</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</si>
</sst>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mm/yy"/>
    <numFmt numFmtId="166" formatCode="000000"/>
    <numFmt numFmtId="167" formatCode="#,##0.00_р_."/>
    <numFmt numFmtId="168" formatCode="0.000"/>
    <numFmt numFmtId="169" formatCode="#\ ###\ ##0.00"/>
    <numFmt numFmtId="170" formatCode="#\ ###\ ###.00"/>
    <numFmt numFmtId="171" formatCode="mmmm\ yyyy;@"/>
    <numFmt numFmtId="172" formatCode="#.##0"/>
    <numFmt numFmtId="173" formatCode="_-* #,##0.00_р_._-;\-* #,##0.00_р_._-;_-* \-??_р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19]mmmm\ yyyy;@"/>
    <numFmt numFmtId="179" formatCode="#,##0_ ;\-#,##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5">
    <font>
      <sz val="10"/>
      <name val="Arial"/>
      <family val="2"/>
    </font>
    <font>
      <sz val="10"/>
      <name val="Arial Cyr"/>
      <family val="2"/>
    </font>
    <font>
      <sz val="11"/>
      <color indexed="8"/>
      <name val="Calibri"/>
      <family val="2"/>
    </font>
    <font>
      <sz val="10"/>
      <color indexed="8"/>
      <name val="MS Sans Serif"/>
      <family val="2"/>
    </font>
    <font>
      <sz val="12"/>
      <name val="Times New Roman"/>
      <family val="1"/>
    </font>
    <font>
      <b/>
      <sz val="12"/>
      <name val="Times New Roman"/>
      <family val="1"/>
    </font>
    <font>
      <sz val="12"/>
      <color indexed="8"/>
      <name val="Times New Roman"/>
      <family val="1"/>
    </font>
    <font>
      <sz val="12"/>
      <name val="Arial"/>
      <family val="2"/>
    </font>
    <font>
      <sz val="10"/>
      <name val="Helv"/>
      <family val="0"/>
    </font>
    <font>
      <b/>
      <sz val="9"/>
      <name val="Tahoma"/>
      <family val="2"/>
    </font>
    <font>
      <sz val="9"/>
      <name val="Tahoma"/>
      <family val="2"/>
    </font>
    <font>
      <b/>
      <sz val="12"/>
      <color indexed="8"/>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2"/>
      <color rgb="FFFF00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border>
    <border>
      <left style="thin"/>
      <right>
        <color indexed="63"/>
      </right>
      <top style="thin"/>
      <bottom>
        <color indexed="63"/>
      </bottom>
    </border>
    <border>
      <left style="medium"/>
      <right style="thin"/>
      <top style="thin"/>
      <bottom style="thin"/>
    </border>
    <border>
      <left style="thin"/>
      <right style="thin"/>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thin"/>
      <top/>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8"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2" fillId="0" borderId="0">
      <alignment/>
      <protection/>
    </xf>
    <xf numFmtId="0" fontId="32" fillId="0" borderId="0">
      <alignment/>
      <protection/>
    </xf>
    <xf numFmtId="0" fontId="0" fillId="0" borderId="0">
      <alignment/>
      <protection/>
    </xf>
    <xf numFmtId="0" fontId="1" fillId="0" borderId="0">
      <alignment/>
      <protection/>
    </xf>
    <xf numFmtId="0" fontId="0" fillId="0" borderId="0">
      <alignment/>
      <protection/>
    </xf>
    <xf numFmtId="0" fontId="3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1" fillId="0" borderId="0" applyProtection="0">
      <alignment/>
    </xf>
    <xf numFmtId="0" fontId="3"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1"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9" applyNumberFormat="0" applyFill="0" applyAlignment="0" applyProtection="0"/>
    <xf numFmtId="0" fontId="0" fillId="0" borderId="0">
      <alignment/>
      <protection/>
    </xf>
    <xf numFmtId="0" fontId="8" fillId="0" borderId="0">
      <alignment/>
      <protection/>
    </xf>
    <xf numFmtId="0" fontId="4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3" fontId="3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478">
    <xf numFmtId="0" fontId="0" fillId="0" borderId="0" xfId="0" applyAlignment="1">
      <alignment/>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5" fillId="33" borderId="0" xfId="0" applyFont="1" applyFill="1" applyAlignment="1">
      <alignment horizontal="center" vertical="center" wrapText="1"/>
    </xf>
    <xf numFmtId="4" fontId="5" fillId="33" borderId="0" xfId="0" applyNumberFormat="1" applyFont="1" applyFill="1" applyAlignment="1">
      <alignment horizontal="center" vertical="center" wrapText="1"/>
    </xf>
    <xf numFmtId="0" fontId="5" fillId="33" borderId="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69"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0" fontId="4" fillId="33" borderId="0" xfId="0" applyFont="1" applyFill="1" applyBorder="1" applyAlignment="1">
      <alignment horizontal="center" vertical="center" wrapText="1"/>
    </xf>
    <xf numFmtId="9" fontId="6" fillId="0" borderId="10" xfId="15" applyNumberFormat="1" applyFont="1" applyFill="1" applyBorder="1" applyAlignment="1">
      <alignment horizontal="center" vertical="center" wrapText="1"/>
      <protection/>
    </xf>
    <xf numFmtId="49" fontId="4" fillId="33" borderId="10" xfId="61" applyNumberFormat="1"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7" fillId="33" borderId="10" xfId="0" applyFont="1" applyFill="1" applyBorder="1" applyAlignment="1">
      <alignment horizontal="center" vertical="center"/>
    </xf>
    <xf numFmtId="0" fontId="4" fillId="33" borderId="13" xfId="69" applyFont="1" applyFill="1" applyBorder="1" applyAlignment="1">
      <alignment horizontal="center" vertical="center" wrapText="1"/>
      <protection/>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33" borderId="12" xfId="57"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79" applyFont="1" applyFill="1" applyBorder="1" applyAlignment="1">
      <alignment horizontal="left" vertical="center" wrapText="1"/>
      <protection/>
    </xf>
    <xf numFmtId="0" fontId="4" fillId="33" borderId="0" xfId="0" applyFont="1" applyFill="1" applyAlignment="1">
      <alignment horizontal="left" vertical="center" wrapText="1"/>
    </xf>
    <xf numFmtId="9" fontId="6" fillId="33" borderId="10" xfId="15" applyNumberFormat="1" applyFont="1" applyFill="1" applyBorder="1" applyAlignment="1">
      <alignment horizontal="left" vertical="center" wrapText="1"/>
      <protection/>
    </xf>
    <xf numFmtId="0" fontId="4" fillId="33" borderId="10" xfId="15" applyFont="1" applyFill="1" applyBorder="1" applyAlignment="1">
      <alignment horizontal="left" vertical="center" wrapText="1"/>
      <protection/>
    </xf>
    <xf numFmtId="0" fontId="4" fillId="0" borderId="17" xfId="57" applyFont="1" applyFill="1" applyBorder="1" applyAlignment="1">
      <alignment horizontal="center" vertical="center" wrapText="1"/>
      <protection/>
    </xf>
    <xf numFmtId="0" fontId="4" fillId="33" borderId="18" xfId="57" applyNumberFormat="1" applyFont="1" applyFill="1" applyBorder="1" applyAlignment="1">
      <alignment horizontal="center" vertical="center" wrapText="1"/>
      <protection/>
    </xf>
    <xf numFmtId="0" fontId="4" fillId="33" borderId="10" xfId="59" applyNumberFormat="1" applyFont="1" applyFill="1" applyBorder="1" applyAlignment="1">
      <alignment horizontal="center" vertical="center" wrapText="1"/>
      <protection/>
    </xf>
    <xf numFmtId="0" fontId="4" fillId="33" borderId="10" xfId="57" applyNumberFormat="1" applyFont="1" applyFill="1" applyBorder="1" applyAlignment="1">
      <alignment horizontal="center" vertical="center" wrapText="1"/>
      <protection/>
    </xf>
    <xf numFmtId="0" fontId="6" fillId="33" borderId="10" xfId="15" applyFont="1" applyFill="1" applyBorder="1" applyAlignment="1">
      <alignment horizontal="left" vertical="center" wrapText="1"/>
      <protection/>
    </xf>
    <xf numFmtId="0" fontId="4" fillId="33" borderId="0" xfId="15" applyFont="1" applyFill="1" applyBorder="1" applyAlignment="1">
      <alignment horizontal="left" vertical="top" wrapText="1"/>
      <protection/>
    </xf>
    <xf numFmtId="0" fontId="4" fillId="33" borderId="0" xfId="0" applyFont="1" applyFill="1" applyBorder="1" applyAlignment="1">
      <alignment/>
    </xf>
    <xf numFmtId="0" fontId="4" fillId="0" borderId="13" xfId="57" applyFont="1" applyFill="1" applyBorder="1" applyAlignment="1">
      <alignment horizontal="center" vertical="center" wrapText="1"/>
      <protection/>
    </xf>
    <xf numFmtId="49" fontId="6" fillId="34" borderId="19" xfId="0" applyNumberFormat="1" applyFont="1" applyFill="1" applyBorder="1" applyAlignment="1">
      <alignment horizontal="center" vertical="center"/>
    </xf>
    <xf numFmtId="0" fontId="4" fillId="34" borderId="20" xfId="71" applyFont="1" applyFill="1" applyBorder="1" applyAlignment="1">
      <alignment horizontal="center" vertical="center" wrapText="1"/>
      <protection/>
    </xf>
    <xf numFmtId="4" fontId="4" fillId="34" borderId="21" xfId="83" applyNumberFormat="1" applyFont="1" applyFill="1" applyBorder="1" applyAlignment="1">
      <alignment horizontal="center" vertical="center" wrapText="1"/>
      <protection/>
    </xf>
    <xf numFmtId="0" fontId="4" fillId="34" borderId="22" xfId="58" applyFont="1" applyFill="1" applyBorder="1" applyAlignment="1">
      <alignment horizontal="center" vertical="center" wrapText="1"/>
      <protection/>
    </xf>
    <xf numFmtId="0" fontId="6" fillId="34" borderId="19" xfId="58" applyFont="1" applyFill="1" applyBorder="1" applyAlignment="1">
      <alignment horizontal="center" vertical="center" wrapText="1"/>
      <protection/>
    </xf>
    <xf numFmtId="4" fontId="4" fillId="34" borderId="21" xfId="15" applyNumberFormat="1" applyFont="1" applyFill="1" applyBorder="1" applyAlignment="1">
      <alignment horizontal="center" vertical="center" wrapText="1"/>
      <protection/>
    </xf>
    <xf numFmtId="9" fontId="4" fillId="34" borderId="22" xfId="58" applyNumberFormat="1" applyFont="1" applyFill="1" applyBorder="1" applyAlignment="1">
      <alignment horizontal="center" vertical="center" wrapText="1"/>
      <protection/>
    </xf>
    <xf numFmtId="0" fontId="4" fillId="34" borderId="23" xfId="58" applyFont="1" applyFill="1" applyBorder="1" applyAlignment="1">
      <alignment horizontal="center" vertical="center" wrapText="1"/>
      <protection/>
    </xf>
    <xf numFmtId="0" fontId="4" fillId="34" borderId="0" xfId="71" applyFont="1" applyFill="1" applyBorder="1" applyAlignment="1">
      <alignment horizontal="center" vertical="center" wrapText="1"/>
      <protection/>
    </xf>
    <xf numFmtId="0" fontId="4" fillId="34" borderId="21" xfId="58" applyFont="1" applyFill="1" applyBorder="1" applyAlignment="1">
      <alignment horizontal="center" vertical="center"/>
      <protection/>
    </xf>
    <xf numFmtId="4" fontId="5" fillId="34" borderId="19" xfId="15" applyNumberFormat="1" applyFont="1" applyFill="1" applyBorder="1" applyAlignment="1">
      <alignment horizontal="center" vertical="center" wrapText="1"/>
      <protection/>
    </xf>
    <xf numFmtId="9" fontId="4" fillId="34" borderId="22" xfId="58" applyNumberFormat="1" applyFont="1" applyFill="1" applyBorder="1" applyAlignment="1">
      <alignment horizontal="center" vertical="center"/>
      <protection/>
    </xf>
    <xf numFmtId="4" fontId="4" fillId="34" borderId="19" xfId="62" applyNumberFormat="1" applyFont="1" applyFill="1" applyBorder="1" applyAlignment="1">
      <alignment horizontal="center" vertical="center" wrapText="1"/>
      <protection/>
    </xf>
    <xf numFmtId="0" fontId="4" fillId="34" borderId="19" xfId="62" applyFont="1" applyFill="1" applyBorder="1" applyAlignment="1">
      <alignment horizontal="center" vertical="center"/>
      <protection/>
    </xf>
    <xf numFmtId="4" fontId="4" fillId="34" borderId="24" xfId="58" applyNumberFormat="1" applyFont="1" applyFill="1" applyBorder="1" applyAlignment="1">
      <alignment horizontal="center" vertical="center" wrapText="1"/>
      <protection/>
    </xf>
    <xf numFmtId="0" fontId="4" fillId="34" borderId="23" xfId="58" applyFont="1" applyFill="1" applyBorder="1" applyAlignment="1">
      <alignment horizontal="left" vertical="center" wrapText="1"/>
      <protection/>
    </xf>
    <xf numFmtId="0" fontId="4" fillId="34" borderId="20" xfId="58" applyFont="1" applyFill="1" applyBorder="1" applyAlignment="1">
      <alignment horizontal="center" vertical="center" wrapText="1"/>
      <protection/>
    </xf>
    <xf numFmtId="0" fontId="4" fillId="34" borderId="24" xfId="58" applyFont="1" applyFill="1" applyBorder="1" applyAlignment="1">
      <alignment horizontal="center" vertical="center"/>
      <protection/>
    </xf>
    <xf numFmtId="1" fontId="4" fillId="34" borderId="19" xfId="85" applyNumberFormat="1" applyFont="1" applyFill="1" applyBorder="1" applyAlignment="1">
      <alignment horizontal="center" vertical="center" wrapText="1"/>
      <protection/>
    </xf>
    <xf numFmtId="0" fontId="4" fillId="34" borderId="19" xfId="58" applyFont="1" applyFill="1" applyBorder="1" applyAlignment="1">
      <alignment vertical="center" wrapText="1"/>
      <protection/>
    </xf>
    <xf numFmtId="9" fontId="4" fillId="34" borderId="19" xfId="58" applyNumberFormat="1" applyFont="1" applyFill="1" applyBorder="1" applyAlignment="1">
      <alignment vertical="center" wrapText="1"/>
      <protection/>
    </xf>
    <xf numFmtId="0" fontId="4" fillId="34" borderId="25" xfId="71" applyFont="1" applyFill="1" applyBorder="1" applyAlignment="1">
      <alignment horizontal="center" vertical="center" wrapText="1"/>
      <protection/>
    </xf>
    <xf numFmtId="0" fontId="4" fillId="33" borderId="26" xfId="69" applyFont="1" applyFill="1" applyBorder="1" applyAlignment="1">
      <alignment horizontal="center" vertical="center" wrapText="1"/>
      <protection/>
    </xf>
    <xf numFmtId="3" fontId="4" fillId="34" borderId="20" xfId="0" applyNumberFormat="1" applyFont="1" applyFill="1" applyBorder="1" applyAlignment="1">
      <alignment horizontal="center" vertical="center" wrapText="1"/>
    </xf>
    <xf numFmtId="0" fontId="4" fillId="33" borderId="12" xfId="69" applyFont="1" applyFill="1" applyBorder="1" applyAlignment="1">
      <alignment horizontal="center" vertical="center" wrapText="1"/>
      <protection/>
    </xf>
    <xf numFmtId="0" fontId="4" fillId="33"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27" xfId="0" applyFont="1" applyFill="1" applyBorder="1" applyAlignment="1">
      <alignment horizontal="center" vertical="center" wrapText="1"/>
    </xf>
    <xf numFmtId="4" fontId="5" fillId="34" borderId="19" xfId="0" applyNumberFormat="1" applyFont="1" applyFill="1" applyBorder="1" applyAlignment="1">
      <alignment horizontal="center" vertical="center" wrapText="1"/>
    </xf>
    <xf numFmtId="0" fontId="4" fillId="34" borderId="28" xfId="71" applyFont="1" applyFill="1" applyBorder="1" applyAlignment="1">
      <alignment horizontal="center" vertical="center" wrapText="1"/>
      <protection/>
    </xf>
    <xf numFmtId="0" fontId="4" fillId="34" borderId="19" xfId="71" applyFont="1" applyFill="1" applyBorder="1" applyAlignment="1">
      <alignment horizontal="center" vertical="center" wrapText="1"/>
      <protection/>
    </xf>
    <xf numFmtId="0" fontId="4" fillId="34" borderId="20" xfId="0" applyFont="1" applyFill="1" applyBorder="1" applyAlignment="1">
      <alignment horizontal="justify" vertical="center"/>
    </xf>
    <xf numFmtId="0" fontId="6" fillId="34" borderId="19" xfId="0" applyFont="1" applyFill="1" applyBorder="1" applyAlignment="1">
      <alignment horizontal="center" vertical="center"/>
    </xf>
    <xf numFmtId="3" fontId="4" fillId="34" borderId="20" xfId="0" applyNumberFormat="1" applyFont="1" applyFill="1" applyBorder="1" applyAlignment="1">
      <alignment vertical="center"/>
    </xf>
    <xf numFmtId="0" fontId="4" fillId="34" borderId="20" xfId="0" applyFont="1" applyFill="1" applyBorder="1" applyAlignment="1">
      <alignment horizontal="center" vertical="center"/>
    </xf>
    <xf numFmtId="9" fontId="4" fillId="34" borderId="20" xfId="0" applyNumberFormat="1" applyFont="1" applyFill="1" applyBorder="1" applyAlignment="1">
      <alignment horizontal="center" vertical="center"/>
    </xf>
    <xf numFmtId="0" fontId="4" fillId="34" borderId="19" xfId="0" applyNumberFormat="1" applyFont="1" applyFill="1" applyBorder="1" applyAlignment="1">
      <alignment horizontal="center" vertical="center"/>
    </xf>
    <xf numFmtId="0" fontId="4" fillId="34"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5" borderId="20" xfId="69" applyFont="1" applyFill="1" applyBorder="1" applyAlignment="1">
      <alignment horizontal="center" vertical="center" wrapText="1"/>
      <protection/>
    </xf>
    <xf numFmtId="0" fontId="4" fillId="34"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35" borderId="19" xfId="69" applyFont="1" applyFill="1" applyBorder="1" applyAlignment="1">
      <alignment horizontal="center" vertical="center" wrapText="1"/>
      <protection/>
    </xf>
    <xf numFmtId="4" fontId="51" fillId="34" borderId="19" xfId="0" applyNumberFormat="1" applyFont="1" applyFill="1" applyBorder="1" applyAlignment="1">
      <alignment horizontal="center" vertical="center"/>
    </xf>
    <xf numFmtId="4" fontId="51" fillId="34" borderId="0" xfId="0" applyNumberFormat="1" applyFont="1" applyFill="1" applyAlignment="1">
      <alignment horizontal="center" vertical="center"/>
    </xf>
    <xf numFmtId="4" fontId="5" fillId="34" borderId="21" xfId="0" applyNumberFormat="1" applyFont="1" applyFill="1" applyBorder="1" applyAlignment="1">
      <alignment horizontal="center" vertical="center" wrapText="1"/>
    </xf>
    <xf numFmtId="2" fontId="5" fillId="34" borderId="21" xfId="0" applyNumberFormat="1" applyFont="1" applyFill="1" applyBorder="1" applyAlignment="1">
      <alignment horizontal="center" vertical="center" wrapText="1"/>
    </xf>
    <xf numFmtId="3" fontId="5" fillId="34" borderId="21" xfId="0" applyNumberFormat="1"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19" xfId="0" applyFont="1" applyFill="1" applyBorder="1" applyAlignment="1">
      <alignment horizontal="justify" vertical="center"/>
    </xf>
    <xf numFmtId="4" fontId="51" fillId="34" borderId="19" xfId="0" applyNumberFormat="1" applyFont="1" applyFill="1" applyBorder="1" applyAlignment="1">
      <alignment horizontal="center" vertical="center" wrapText="1"/>
    </xf>
    <xf numFmtId="4" fontId="4" fillId="0" borderId="19" xfId="0" applyNumberFormat="1" applyFont="1" applyBorder="1" applyAlignment="1">
      <alignment horizontal="center" vertical="center"/>
    </xf>
    <xf numFmtId="4" fontId="6" fillId="34" borderId="19" xfId="0" applyNumberFormat="1" applyFont="1" applyFill="1" applyBorder="1" applyAlignment="1">
      <alignment horizontal="center" vertical="center" wrapText="1"/>
    </xf>
    <xf numFmtId="0" fontId="4" fillId="34" borderId="19" xfId="15" applyFont="1" applyFill="1" applyBorder="1" applyAlignment="1">
      <alignment horizontal="center" vertical="center" wrapText="1"/>
      <protection/>
    </xf>
    <xf numFmtId="9" fontId="6" fillId="34" borderId="19" xfId="15" applyNumberFormat="1" applyFont="1" applyFill="1" applyBorder="1" applyAlignment="1">
      <alignment horizontal="center" vertical="center" wrapText="1"/>
      <protection/>
    </xf>
    <xf numFmtId="4" fontId="6" fillId="34" borderId="19" xfId="15" applyNumberFormat="1" applyFont="1" applyFill="1" applyBorder="1" applyAlignment="1">
      <alignment horizontal="center" vertical="center" wrapText="1"/>
      <protection/>
    </xf>
    <xf numFmtId="9" fontId="4" fillId="34" borderId="19" xfId="85" applyNumberFormat="1" applyFont="1" applyFill="1" applyBorder="1" applyAlignment="1">
      <alignment horizontal="center" vertical="center" wrapText="1"/>
      <protection/>
    </xf>
    <xf numFmtId="4" fontId="4" fillId="34" borderId="19" xfId="15" applyNumberFormat="1" applyFont="1" applyFill="1" applyBorder="1" applyAlignment="1">
      <alignment horizontal="center" vertical="center" wrapText="1"/>
      <protection/>
    </xf>
    <xf numFmtId="1" fontId="4" fillId="34" borderId="19" xfId="0" applyNumberFormat="1" applyFont="1" applyFill="1" applyBorder="1" applyAlignment="1">
      <alignment horizontal="center" vertical="center" wrapText="1"/>
    </xf>
    <xf numFmtId="0" fontId="4" fillId="34" borderId="19" xfId="87" applyFont="1" applyFill="1" applyBorder="1" applyAlignment="1">
      <alignment horizontal="center" vertical="center" wrapText="1"/>
      <protection/>
    </xf>
    <xf numFmtId="167" fontId="4" fillId="34" borderId="19" xfId="0" applyNumberFormat="1" applyFont="1" applyFill="1" applyBorder="1" applyAlignment="1">
      <alignment horizontal="center" vertical="center" wrapText="1"/>
    </xf>
    <xf numFmtId="0" fontId="4" fillId="34" borderId="19" xfId="67"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4" fillId="34" borderId="19" xfId="67" applyNumberFormat="1" applyFont="1" applyFill="1" applyBorder="1" applyAlignment="1">
      <alignment horizontal="center" vertical="center" wrapText="1"/>
      <protection/>
    </xf>
    <xf numFmtId="0" fontId="4" fillId="34" borderId="19" xfId="87" applyNumberFormat="1" applyFont="1" applyFill="1" applyBorder="1" applyAlignment="1">
      <alignment horizontal="center" vertical="center" wrapText="1"/>
      <protection/>
    </xf>
    <xf numFmtId="4" fontId="4" fillId="34" borderId="19" xfId="85" applyNumberFormat="1" applyFont="1" applyFill="1" applyBorder="1" applyAlignment="1">
      <alignment horizontal="center" vertical="center" wrapText="1"/>
      <protection/>
    </xf>
    <xf numFmtId="1" fontId="4" fillId="34" borderId="19" xfId="87" applyNumberFormat="1" applyFont="1" applyFill="1" applyBorder="1" applyAlignment="1">
      <alignment horizontal="center" vertical="center" wrapText="1"/>
      <protection/>
    </xf>
    <xf numFmtId="1" fontId="4" fillId="34" borderId="19" xfId="67" applyNumberFormat="1" applyFont="1" applyFill="1" applyBorder="1" applyAlignment="1">
      <alignment horizontal="center" vertical="center" wrapText="1"/>
      <protection/>
    </xf>
    <xf numFmtId="1" fontId="4" fillId="34" borderId="19" xfId="80" applyNumberFormat="1" applyFont="1" applyFill="1" applyBorder="1" applyAlignment="1">
      <alignment horizontal="center" vertical="center" wrapText="1"/>
      <protection/>
    </xf>
    <xf numFmtId="1" fontId="4" fillId="34" borderId="19" xfId="58" applyNumberFormat="1" applyFont="1" applyFill="1" applyBorder="1" applyAlignment="1">
      <alignment horizontal="center" vertical="center" wrapText="1"/>
      <protection/>
    </xf>
    <xf numFmtId="0" fontId="4" fillId="34" borderId="19" xfId="0" applyNumberFormat="1" applyFont="1" applyFill="1" applyBorder="1" applyAlignment="1">
      <alignment horizontal="center" vertical="center" wrapText="1"/>
    </xf>
    <xf numFmtId="0" fontId="51" fillId="34" borderId="19" xfId="15" applyFont="1" applyFill="1" applyBorder="1" applyAlignment="1">
      <alignment horizontal="center" vertical="center" wrapText="1"/>
      <protection/>
    </xf>
    <xf numFmtId="4" fontId="51" fillId="34" borderId="19" xfId="15" applyNumberFormat="1" applyFont="1" applyFill="1" applyBorder="1" applyAlignment="1">
      <alignment horizontal="center" vertical="center" wrapText="1"/>
      <protection/>
    </xf>
    <xf numFmtId="4" fontId="6" fillId="34" borderId="19" xfId="78" applyNumberFormat="1" applyFont="1" applyFill="1" applyBorder="1" applyAlignment="1">
      <alignment horizontal="center" vertical="center" wrapText="1"/>
      <protection/>
    </xf>
    <xf numFmtId="0" fontId="4" fillId="34" borderId="19" xfId="83" applyFont="1" applyFill="1" applyBorder="1" applyAlignment="1">
      <alignment horizontal="center" vertical="center" wrapText="1"/>
      <protection/>
    </xf>
    <xf numFmtId="9" fontId="6" fillId="34" borderId="19" xfId="35" applyNumberFormat="1" applyFont="1" applyFill="1" applyBorder="1" applyAlignment="1">
      <alignment horizontal="center" vertical="center" wrapText="1"/>
      <protection/>
    </xf>
    <xf numFmtId="0" fontId="6" fillId="34" borderId="19" xfId="15" applyFont="1" applyFill="1" applyBorder="1" applyAlignment="1">
      <alignment horizontal="center" vertical="center" wrapText="1"/>
      <protection/>
    </xf>
    <xf numFmtId="4" fontId="4" fillId="34" borderId="19" xfId="81" applyNumberFormat="1" applyFont="1" applyFill="1" applyBorder="1" applyAlignment="1">
      <alignment horizontal="center" vertical="center" wrapText="1"/>
      <protection/>
    </xf>
    <xf numFmtId="9" fontId="6" fillId="34" borderId="19" xfId="85" applyNumberFormat="1" applyFont="1" applyFill="1" applyBorder="1" applyAlignment="1">
      <alignment horizontal="center" vertical="center" wrapText="1"/>
      <protection/>
    </xf>
    <xf numFmtId="9" fontId="4" fillId="34" borderId="19" xfId="35" applyNumberFormat="1" applyFont="1" applyFill="1" applyBorder="1" applyAlignment="1">
      <alignment horizontal="center" vertical="center" wrapText="1"/>
      <protection/>
    </xf>
    <xf numFmtId="2" fontId="4" fillId="34" borderId="19" xfId="0" applyNumberFormat="1" applyFont="1" applyFill="1" applyBorder="1" applyAlignment="1">
      <alignment horizontal="center" vertical="center"/>
    </xf>
    <xf numFmtId="4" fontId="4" fillId="34" borderId="19" xfId="58" applyNumberFormat="1" applyFont="1" applyFill="1" applyBorder="1" applyAlignment="1">
      <alignment horizontal="center" vertical="center" wrapText="1"/>
      <protection/>
    </xf>
    <xf numFmtId="170" fontId="4" fillId="34" borderId="19" xfId="58" applyNumberFormat="1" applyFont="1" applyFill="1" applyBorder="1" applyAlignment="1">
      <alignment horizontal="center" vertical="center" wrapText="1"/>
      <protection/>
    </xf>
    <xf numFmtId="9" fontId="4" fillId="34" borderId="19" xfId="58" applyNumberFormat="1" applyFont="1" applyFill="1" applyBorder="1" applyAlignment="1">
      <alignment horizontal="center" vertical="center" wrapText="1"/>
      <protection/>
    </xf>
    <xf numFmtId="2" fontId="4" fillId="34" borderId="19" xfId="0" applyNumberFormat="1" applyFont="1" applyFill="1" applyBorder="1" applyAlignment="1">
      <alignment horizontal="center" vertical="center" wrapText="1"/>
    </xf>
    <xf numFmtId="4" fontId="4" fillId="34" borderId="19" xfId="0" applyNumberFormat="1" applyFont="1" applyFill="1" applyBorder="1" applyAlignment="1">
      <alignment horizontal="center" vertical="center"/>
    </xf>
    <xf numFmtId="0" fontId="4" fillId="34" borderId="19" xfId="70" applyFont="1" applyFill="1" applyBorder="1" applyAlignment="1">
      <alignment horizontal="center" vertical="center"/>
      <protection/>
    </xf>
    <xf numFmtId="3" fontId="4" fillId="34" borderId="19" xfId="58" applyNumberFormat="1" applyFont="1" applyFill="1" applyBorder="1" applyAlignment="1">
      <alignment horizontal="center" vertical="center" wrapText="1"/>
      <protection/>
    </xf>
    <xf numFmtId="9" fontId="4" fillId="34" borderId="19" xfId="0" applyNumberFormat="1" applyFont="1" applyFill="1" applyBorder="1" applyAlignment="1">
      <alignment horizontal="center" vertical="center" wrapText="1"/>
    </xf>
    <xf numFmtId="49" fontId="4" fillId="34" borderId="19" xfId="0" applyNumberFormat="1" applyFont="1" applyFill="1" applyBorder="1" applyAlignment="1">
      <alignment horizontal="center" vertical="center"/>
    </xf>
    <xf numFmtId="9" fontId="4" fillId="34" borderId="19" xfId="58" applyNumberFormat="1" applyFont="1" applyFill="1" applyBorder="1" applyAlignment="1">
      <alignment horizontal="center" vertical="center"/>
      <protection/>
    </xf>
    <xf numFmtId="9" fontId="4" fillId="34" borderId="19" xfId="0" applyNumberFormat="1" applyFont="1" applyFill="1" applyBorder="1" applyAlignment="1">
      <alignment horizontal="center" vertical="center"/>
    </xf>
    <xf numFmtId="167" fontId="4" fillId="34" borderId="19" xfId="58" applyNumberFormat="1" applyFont="1" applyFill="1" applyBorder="1" applyAlignment="1">
      <alignment horizontal="center" vertical="center"/>
      <protection/>
    </xf>
    <xf numFmtId="49" fontId="4" fillId="34" borderId="19" xfId="58" applyNumberFormat="1" applyFont="1" applyFill="1" applyBorder="1" applyAlignment="1">
      <alignment horizontal="center" vertical="center" wrapText="1"/>
      <protection/>
    </xf>
    <xf numFmtId="2" fontId="4" fillId="34" borderId="19" xfId="85" applyNumberFormat="1" applyFont="1" applyFill="1" applyBorder="1" applyAlignment="1">
      <alignment horizontal="center" vertical="center" wrapText="1"/>
      <protection/>
    </xf>
    <xf numFmtId="178" fontId="4" fillId="34" borderId="19" xfId="85" applyNumberFormat="1" applyFont="1" applyFill="1" applyBorder="1" applyAlignment="1">
      <alignment horizontal="center" vertical="center" wrapText="1"/>
      <protection/>
    </xf>
    <xf numFmtId="4" fontId="4" fillId="34" borderId="19" xfId="35" applyNumberFormat="1" applyFont="1" applyFill="1" applyBorder="1" applyAlignment="1">
      <alignment horizontal="center" vertical="center" wrapText="1"/>
      <protection/>
    </xf>
    <xf numFmtId="172" fontId="4" fillId="34" borderId="19" xfId="0" applyNumberFormat="1" applyFont="1" applyFill="1" applyBorder="1" applyAlignment="1">
      <alignment horizontal="center" vertical="center" wrapText="1"/>
    </xf>
    <xf numFmtId="0" fontId="5" fillId="34" borderId="19" xfId="58" applyFont="1" applyFill="1" applyBorder="1" applyAlignment="1">
      <alignment horizontal="center" vertical="center"/>
      <protection/>
    </xf>
    <xf numFmtId="4" fontId="4" fillId="34" borderId="19" xfId="58" applyNumberFormat="1" applyFont="1" applyFill="1" applyBorder="1" applyAlignment="1">
      <alignment horizontal="center" vertical="center"/>
      <protection/>
    </xf>
    <xf numFmtId="43" fontId="4" fillId="34" borderId="19" xfId="58" applyNumberFormat="1" applyFont="1" applyFill="1" applyBorder="1" applyAlignment="1">
      <alignment horizontal="center" vertical="center" wrapText="1"/>
      <protection/>
    </xf>
    <xf numFmtId="0" fontId="5" fillId="34" borderId="19" xfId="0" applyFont="1" applyFill="1" applyBorder="1" applyAlignment="1">
      <alignment horizontal="center" vertical="center" wrapText="1"/>
    </xf>
    <xf numFmtId="0" fontId="4" fillId="34" borderId="19" xfId="58" applyFont="1" applyFill="1" applyBorder="1" applyAlignment="1">
      <alignment horizontal="left" vertical="center" wrapText="1"/>
      <protection/>
    </xf>
    <xf numFmtId="4" fontId="4" fillId="34" borderId="19" xfId="83" applyNumberFormat="1" applyFont="1" applyFill="1" applyBorder="1" applyAlignment="1">
      <alignment horizontal="center" vertical="center" wrapText="1"/>
      <protection/>
    </xf>
    <xf numFmtId="0" fontId="6" fillId="34" borderId="19" xfId="78" applyFont="1" applyFill="1" applyBorder="1" applyAlignment="1">
      <alignment horizontal="center" vertical="center" wrapText="1"/>
      <protection/>
    </xf>
    <xf numFmtId="9" fontId="4" fillId="34" borderId="19" xfId="15" applyNumberFormat="1" applyFont="1" applyFill="1" applyBorder="1" applyAlignment="1">
      <alignment horizontal="center" vertical="center" wrapText="1"/>
      <protection/>
    </xf>
    <xf numFmtId="0" fontId="4" fillId="34" borderId="19" xfId="0" applyFont="1" applyFill="1" applyBorder="1" applyAlignment="1">
      <alignment horizontal="center" vertical="center" wrapText="1"/>
    </xf>
    <xf numFmtId="4" fontId="4" fillId="34" borderId="19" xfId="0" applyNumberFormat="1" applyFont="1" applyFill="1" applyBorder="1" applyAlignment="1">
      <alignment horizontal="center" vertical="center" wrapText="1"/>
    </xf>
    <xf numFmtId="3" fontId="4" fillId="34" borderId="19" xfId="0" applyNumberFormat="1" applyFont="1" applyFill="1" applyBorder="1" applyAlignment="1">
      <alignment horizontal="center" vertical="center" wrapText="1"/>
    </xf>
    <xf numFmtId="0" fontId="4" fillId="34" borderId="19" xfId="58" applyFont="1" applyFill="1" applyBorder="1" applyAlignment="1">
      <alignment horizontal="center" vertical="center" wrapText="1"/>
      <protection/>
    </xf>
    <xf numFmtId="3" fontId="4" fillId="34" borderId="19" xfId="85" applyNumberFormat="1" applyFont="1" applyFill="1" applyBorder="1" applyAlignment="1">
      <alignment horizontal="center" vertical="center" wrapText="1"/>
      <protection/>
    </xf>
    <xf numFmtId="0" fontId="4" fillId="34" borderId="19" xfId="85" applyFont="1" applyFill="1" applyBorder="1" applyAlignment="1">
      <alignment horizontal="center" vertical="center" wrapText="1"/>
      <protection/>
    </xf>
    <xf numFmtId="0" fontId="4" fillId="34" borderId="19" xfId="85" applyFont="1" applyFill="1" applyBorder="1" applyAlignment="1">
      <alignment horizontal="center" vertical="center"/>
      <protection/>
    </xf>
    <xf numFmtId="17" fontId="4" fillId="34" borderId="19" xfId="58" applyNumberFormat="1" applyFont="1" applyFill="1" applyBorder="1" applyAlignment="1">
      <alignment horizontal="center" vertical="center" wrapText="1"/>
      <protection/>
    </xf>
    <xf numFmtId="0" fontId="4" fillId="34" borderId="19" xfId="0" applyFont="1" applyFill="1" applyBorder="1" applyAlignment="1">
      <alignment horizontal="center" vertical="center"/>
    </xf>
    <xf numFmtId="0" fontId="4" fillId="34" borderId="19" xfId="58" applyFont="1" applyFill="1" applyBorder="1" applyAlignment="1">
      <alignment horizontal="center" vertical="center"/>
      <protection/>
    </xf>
    <xf numFmtId="0" fontId="4" fillId="34" borderId="19" xfId="35" applyFont="1" applyFill="1" applyBorder="1" applyAlignment="1">
      <alignment horizontal="center" vertical="center" wrapText="1"/>
      <protection/>
    </xf>
    <xf numFmtId="3" fontId="4" fillId="34" borderId="19" xfId="0" applyNumberFormat="1" applyFont="1" applyFill="1" applyBorder="1" applyAlignment="1">
      <alignment horizontal="center" vertical="center"/>
    </xf>
    <xf numFmtId="49" fontId="4" fillId="34" borderId="19" xfId="35" applyNumberFormat="1" applyFont="1" applyFill="1" applyBorder="1" applyAlignment="1">
      <alignment horizontal="center" vertical="center" wrapText="1"/>
      <protection/>
    </xf>
    <xf numFmtId="166" fontId="4" fillId="34" borderId="1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58" applyFont="1" applyFill="1" applyBorder="1" applyAlignment="1">
      <alignment horizontal="center" vertical="center" wrapText="1"/>
      <protection/>
    </xf>
    <xf numFmtId="0" fontId="4" fillId="0" borderId="19" xfId="35" applyFont="1" applyFill="1" applyBorder="1" applyAlignment="1">
      <alignment horizontal="center" vertical="center" wrapText="1"/>
      <protection/>
    </xf>
    <xf numFmtId="0" fontId="5" fillId="33" borderId="26" xfId="0"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0" fontId="4" fillId="33" borderId="10" xfId="57" applyFont="1" applyFill="1" applyBorder="1" applyAlignment="1">
      <alignment horizontal="center" vertical="center" wrapText="1"/>
      <protection/>
    </xf>
    <xf numFmtId="0" fontId="4" fillId="33" borderId="10" xfId="15"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0" xfId="84" applyFont="1" applyFill="1" applyBorder="1" applyAlignment="1">
      <alignment horizontal="center" vertical="center" wrapText="1"/>
      <protection/>
    </xf>
    <xf numFmtId="2" fontId="4" fillId="33" borderId="10" xfId="84" applyNumberFormat="1" applyFont="1" applyFill="1" applyBorder="1" applyAlignment="1">
      <alignment horizontal="center" vertical="center" wrapText="1"/>
      <protection/>
    </xf>
    <xf numFmtId="49" fontId="6" fillId="33" borderId="10" xfId="15" applyNumberFormat="1" applyFont="1" applyFill="1" applyBorder="1" applyAlignment="1">
      <alignment horizontal="center" vertical="center" wrapText="1"/>
      <protection/>
    </xf>
    <xf numFmtId="9" fontId="6" fillId="33" borderId="10" xfId="15" applyNumberFormat="1" applyFont="1" applyFill="1" applyBorder="1" applyAlignment="1">
      <alignment horizontal="center" vertical="center" wrapText="1"/>
      <protection/>
    </xf>
    <xf numFmtId="4" fontId="6" fillId="33" borderId="10" xfId="15" applyNumberFormat="1" applyFont="1" applyFill="1" applyBorder="1" applyAlignment="1">
      <alignment horizontal="center" vertical="center" wrapText="1"/>
      <protection/>
    </xf>
    <xf numFmtId="4" fontId="4" fillId="33" borderId="10" xfId="83" applyNumberFormat="1" applyFont="1" applyFill="1" applyBorder="1" applyAlignment="1">
      <alignment horizontal="center" vertical="center" wrapText="1"/>
      <protection/>
    </xf>
    <xf numFmtId="0" fontId="6" fillId="33" borderId="10" xfId="77" applyFont="1" applyFill="1" applyBorder="1" applyAlignment="1">
      <alignment horizontal="center" vertical="center" wrapText="1"/>
      <protection/>
    </xf>
    <xf numFmtId="9" fontId="4" fillId="33" borderId="10" xfId="15" applyNumberFormat="1" applyFont="1" applyFill="1" applyBorder="1" applyAlignment="1">
      <alignment horizontal="center" vertical="center" wrapText="1"/>
      <protection/>
    </xf>
    <xf numFmtId="4" fontId="4" fillId="33" borderId="10" xfId="15" applyNumberFormat="1" applyFont="1" applyFill="1" applyBorder="1" applyAlignment="1">
      <alignment horizontal="center" vertical="center" wrapText="1"/>
      <protection/>
    </xf>
    <xf numFmtId="4" fontId="4" fillId="33" borderId="12" xfId="15" applyNumberFormat="1" applyFont="1" applyFill="1" applyBorder="1" applyAlignment="1">
      <alignment horizontal="center" vertical="center" wrapText="1"/>
      <protection/>
    </xf>
    <xf numFmtId="4" fontId="4" fillId="33" borderId="10" xfId="84" applyNumberFormat="1" applyFont="1" applyFill="1" applyBorder="1" applyAlignment="1">
      <alignment horizontal="center" vertical="center" wrapText="1"/>
      <protection/>
    </xf>
    <xf numFmtId="4" fontId="4" fillId="33" borderId="10" xfId="0" applyNumberFormat="1" applyFont="1" applyFill="1" applyBorder="1" applyAlignment="1">
      <alignment horizontal="center" vertical="center" wrapText="1"/>
    </xf>
    <xf numFmtId="0" fontId="4" fillId="33" borderId="10" xfId="34" applyFont="1" applyFill="1" applyBorder="1" applyAlignment="1">
      <alignment horizontal="center" vertical="center" wrapText="1"/>
      <protection/>
    </xf>
    <xf numFmtId="9"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8" xfId="0" applyFont="1" applyFill="1" applyBorder="1" applyAlignment="1">
      <alignment horizontal="center" vertical="center" wrapText="1"/>
    </xf>
    <xf numFmtId="49" fontId="4" fillId="33" borderId="10" xfId="88" applyNumberFormat="1" applyFont="1" applyFill="1" applyBorder="1" applyAlignment="1">
      <alignment horizontal="center" vertical="center" wrapText="1"/>
      <protection/>
    </xf>
    <xf numFmtId="2" fontId="4"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165" fontId="4" fillId="33" borderId="10" xfId="57" applyNumberFormat="1" applyFont="1" applyFill="1" applyBorder="1" applyAlignment="1">
      <alignment horizontal="center" vertical="center" wrapText="1"/>
      <protection/>
    </xf>
    <xf numFmtId="49" fontId="4" fillId="33" borderId="10" xfId="34" applyNumberFormat="1" applyFont="1" applyFill="1" applyBorder="1" applyAlignment="1">
      <alignment horizontal="center" vertical="center" wrapText="1"/>
      <protection/>
    </xf>
    <xf numFmtId="0" fontId="4" fillId="33" borderId="10" xfId="57" applyFont="1" applyFill="1" applyBorder="1" applyAlignment="1">
      <alignment horizontal="center" vertical="center"/>
      <protection/>
    </xf>
    <xf numFmtId="0" fontId="6" fillId="33" borderId="10" xfId="57" applyFont="1" applyFill="1" applyBorder="1" applyAlignment="1">
      <alignment horizontal="center" vertical="center" wrapText="1"/>
      <protection/>
    </xf>
    <xf numFmtId="0" fontId="4" fillId="33" borderId="18" xfId="57" applyFont="1" applyFill="1" applyBorder="1" applyAlignment="1">
      <alignment horizontal="center" vertical="center" wrapText="1"/>
      <protection/>
    </xf>
    <xf numFmtId="0" fontId="6" fillId="33" borderId="18" xfId="57" applyFont="1" applyFill="1" applyBorder="1" applyAlignment="1">
      <alignment horizontal="center" vertical="center" wrapText="1"/>
      <protection/>
    </xf>
    <xf numFmtId="49" fontId="4" fillId="33" borderId="26" xfId="0" applyNumberFormat="1" applyFont="1" applyFill="1" applyBorder="1" applyAlignment="1">
      <alignment horizontal="justify" vertical="center" wrapText="1"/>
    </xf>
    <xf numFmtId="0" fontId="4" fillId="33" borderId="26"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7" xfId="57" applyFont="1" applyFill="1" applyBorder="1" applyAlignment="1">
      <alignment horizontal="center" vertical="center" wrapText="1"/>
      <protection/>
    </xf>
    <xf numFmtId="0" fontId="6" fillId="33" borderId="10" xfId="0" applyFont="1" applyFill="1" applyBorder="1" applyAlignment="1">
      <alignment horizontal="center" vertical="center"/>
    </xf>
    <xf numFmtId="0" fontId="4" fillId="33" borderId="10" xfId="86" applyFont="1" applyFill="1" applyBorder="1" applyAlignment="1">
      <alignment horizontal="center" vertical="center" wrapText="1"/>
      <protection/>
    </xf>
    <xf numFmtId="0" fontId="4" fillId="33" borderId="10" xfId="65" applyFont="1" applyFill="1" applyBorder="1" applyAlignment="1">
      <alignment horizontal="center" vertical="center" wrapText="1"/>
      <protection/>
    </xf>
    <xf numFmtId="0" fontId="4" fillId="33" borderId="10" xfId="65" applyNumberFormat="1" applyFont="1" applyFill="1" applyBorder="1" applyAlignment="1">
      <alignment horizontal="center" vertical="center" wrapText="1"/>
      <protection/>
    </xf>
    <xf numFmtId="49" fontId="6" fillId="33" borderId="10" xfId="0" applyNumberFormat="1" applyFont="1" applyFill="1" applyBorder="1" applyAlignment="1">
      <alignment horizontal="center" vertical="center" wrapText="1"/>
    </xf>
    <xf numFmtId="49" fontId="6" fillId="33" borderId="10" xfId="84" applyNumberFormat="1" applyFont="1" applyFill="1" applyBorder="1" applyAlignment="1">
      <alignment horizontal="center" vertical="center" wrapText="1"/>
      <protection/>
    </xf>
    <xf numFmtId="49" fontId="4" fillId="33" borderId="10" xfId="65" applyNumberFormat="1" applyFont="1" applyFill="1" applyBorder="1" applyAlignment="1">
      <alignment horizontal="center" vertical="center" wrapText="1"/>
      <protection/>
    </xf>
    <xf numFmtId="0" fontId="4" fillId="33" borderId="10" xfId="76" applyFont="1" applyFill="1" applyBorder="1" applyAlignment="1">
      <alignment horizontal="center" vertical="center" wrapText="1"/>
      <protection/>
    </xf>
    <xf numFmtId="0" fontId="4" fillId="33" borderId="10" xfId="97" applyFont="1" applyFill="1" applyBorder="1" applyAlignment="1">
      <alignment horizontal="center" vertical="center" wrapText="1"/>
      <protection/>
    </xf>
    <xf numFmtId="0" fontId="4" fillId="33" borderId="10" xfId="79" applyFont="1" applyFill="1" applyBorder="1" applyAlignment="1">
      <alignment horizontal="center" vertical="center" wrapText="1"/>
      <protection/>
    </xf>
    <xf numFmtId="4" fontId="4" fillId="33" borderId="10" xfId="73" applyNumberFormat="1" applyFont="1" applyFill="1" applyBorder="1" applyAlignment="1">
      <alignment horizontal="center" vertical="center" wrapText="1"/>
      <protection/>
    </xf>
    <xf numFmtId="0" fontId="6" fillId="33" borderId="10" xfId="15" applyFont="1" applyFill="1" applyBorder="1" applyAlignment="1">
      <alignment horizontal="center" vertical="center" wrapText="1"/>
      <protection/>
    </xf>
    <xf numFmtId="4" fontId="6" fillId="33" borderId="10" xfId="83" applyNumberFormat="1" applyFont="1" applyFill="1" applyBorder="1" applyAlignment="1">
      <alignment horizontal="center" vertical="center" wrapText="1"/>
      <protection/>
    </xf>
    <xf numFmtId="1" fontId="5" fillId="33" borderId="10" xfId="0" applyNumberFormat="1" applyFont="1" applyFill="1" applyBorder="1" applyAlignment="1">
      <alignment horizontal="center" vertical="center"/>
    </xf>
    <xf numFmtId="49" fontId="4" fillId="33" borderId="10" xfId="57" applyNumberFormat="1" applyFont="1" applyFill="1" applyBorder="1" applyAlignment="1">
      <alignment horizontal="center" vertical="center"/>
      <protection/>
    </xf>
    <xf numFmtId="49" fontId="4" fillId="33" borderId="10" xfId="57" applyNumberFormat="1" applyFont="1" applyFill="1" applyBorder="1" applyAlignment="1">
      <alignment horizontal="center" vertical="center" wrapText="1"/>
      <protection/>
    </xf>
    <xf numFmtId="3" fontId="4" fillId="33" borderId="10" xfId="82" applyNumberFormat="1" applyFont="1" applyFill="1" applyBorder="1" applyAlignment="1" applyProtection="1">
      <alignment horizontal="center" vertical="center" wrapText="1"/>
      <protection locked="0"/>
    </xf>
    <xf numFmtId="0" fontId="6" fillId="33" borderId="10" xfId="83" applyFont="1" applyFill="1" applyBorder="1" applyAlignment="1">
      <alignment horizontal="center" vertical="center" wrapText="1"/>
      <protection/>
    </xf>
    <xf numFmtId="0" fontId="4" fillId="33" borderId="10" xfId="83" applyFont="1" applyFill="1" applyBorder="1" applyAlignment="1">
      <alignment horizontal="center" vertical="center" wrapText="1"/>
      <protection/>
    </xf>
    <xf numFmtId="0" fontId="5" fillId="33" borderId="12" xfId="0"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9" fontId="5" fillId="33" borderId="12" xfId="0" applyNumberFormat="1" applyFont="1" applyFill="1" applyBorder="1" applyAlignment="1">
      <alignment horizontal="center" vertical="center" wrapText="1"/>
    </xf>
    <xf numFmtId="4" fontId="5" fillId="33" borderId="12" xfId="83" applyNumberFormat="1" applyFont="1" applyFill="1" applyBorder="1" applyAlignment="1">
      <alignment horizontal="center" vertical="center" wrapText="1"/>
      <protection/>
    </xf>
    <xf numFmtId="0" fontId="5" fillId="33" borderId="12" xfId="57" applyFont="1" applyFill="1" applyBorder="1" applyAlignment="1">
      <alignment horizontal="center" vertical="center" wrapText="1"/>
      <protection/>
    </xf>
    <xf numFmtId="3" fontId="6" fillId="33" borderId="10" xfId="82" applyNumberFormat="1" applyFont="1" applyFill="1" applyBorder="1" applyAlignment="1" applyProtection="1">
      <alignment horizontal="center" vertical="center" wrapText="1"/>
      <protection locked="0"/>
    </xf>
    <xf numFmtId="9" fontId="6" fillId="33" borderId="10" xfId="34" applyNumberFormat="1" applyFont="1" applyFill="1" applyBorder="1" applyAlignment="1">
      <alignment horizontal="center" vertical="center" wrapText="1"/>
      <protection/>
    </xf>
    <xf numFmtId="49" fontId="4" fillId="33" borderId="10" xfId="15" applyNumberFormat="1" applyFont="1" applyFill="1" applyBorder="1" applyAlignment="1">
      <alignment horizontal="center" vertical="center" wrapText="1"/>
      <protection/>
    </xf>
    <xf numFmtId="2" fontId="4" fillId="33" borderId="10" xfId="15" applyNumberFormat="1" applyFont="1" applyFill="1" applyBorder="1" applyAlignment="1">
      <alignment horizontal="center" vertical="center" wrapText="1"/>
      <protection/>
    </xf>
    <xf numFmtId="49" fontId="4" fillId="33" borderId="10" xfId="84" applyNumberFormat="1" applyFont="1" applyFill="1" applyBorder="1" applyAlignment="1">
      <alignment horizontal="center" vertical="center" wrapText="1"/>
      <protection/>
    </xf>
    <xf numFmtId="4" fontId="4" fillId="33" borderId="12" xfId="83" applyNumberFormat="1" applyFont="1" applyFill="1" applyBorder="1" applyAlignment="1">
      <alignment horizontal="center" vertical="center" wrapText="1"/>
      <protection/>
    </xf>
    <xf numFmtId="0" fontId="4" fillId="33" borderId="18" xfId="57" applyNumberFormat="1" applyFont="1" applyFill="1" applyBorder="1" applyAlignment="1">
      <alignment horizontal="justify" vertical="center" wrapText="1"/>
      <protection/>
    </xf>
    <xf numFmtId="0" fontId="4" fillId="33" borderId="10" xfId="59" applyFont="1" applyFill="1" applyBorder="1" applyAlignment="1">
      <alignment horizontal="center" vertical="center" wrapText="1"/>
      <protection/>
    </xf>
    <xf numFmtId="0" fontId="4" fillId="33" borderId="13" xfId="0" applyFont="1" applyFill="1" applyBorder="1" applyAlignment="1">
      <alignment horizontal="center" vertical="center" wrapText="1"/>
    </xf>
    <xf numFmtId="4" fontId="4" fillId="33" borderId="18" xfId="84" applyNumberFormat="1" applyFont="1" applyFill="1" applyBorder="1" applyAlignment="1">
      <alignment horizontal="center" vertical="center" wrapText="1"/>
      <protection/>
    </xf>
    <xf numFmtId="9" fontId="6" fillId="33" borderId="10" xfId="93" applyFont="1" applyFill="1" applyBorder="1" applyAlignment="1" applyProtection="1">
      <alignment horizontal="center" vertical="center" wrapText="1"/>
      <protection/>
    </xf>
    <xf numFmtId="0" fontId="4" fillId="33" borderId="10" xfId="57" applyFont="1" applyFill="1" applyBorder="1" applyAlignment="1">
      <alignment horizontal="left" vertical="center" wrapText="1"/>
      <protection/>
    </xf>
    <xf numFmtId="0" fontId="4" fillId="33" borderId="12" xfId="15" applyFont="1" applyFill="1" applyBorder="1" applyAlignment="1">
      <alignment horizontal="center" vertical="center" wrapText="1"/>
      <protection/>
    </xf>
    <xf numFmtId="9" fontId="4" fillId="33" borderId="12" xfId="15" applyNumberFormat="1" applyFont="1" applyFill="1" applyBorder="1" applyAlignment="1">
      <alignment horizontal="center" vertical="center" wrapText="1"/>
      <protection/>
    </xf>
    <xf numFmtId="0" fontId="4" fillId="34" borderId="19" xfId="0" applyFont="1" applyFill="1" applyBorder="1" applyAlignment="1">
      <alignment vertical="center"/>
    </xf>
    <xf numFmtId="0" fontId="4" fillId="33" borderId="0" xfId="57" applyFont="1" applyFill="1" applyAlignment="1">
      <alignment vertical="center"/>
      <protection/>
    </xf>
    <xf numFmtId="0" fontId="52" fillId="0" borderId="0" xfId="0" applyFont="1" applyAlignment="1">
      <alignment wrapText="1"/>
    </xf>
    <xf numFmtId="0" fontId="4" fillId="33" borderId="26" xfId="57" applyFont="1" applyFill="1" applyBorder="1" applyAlignment="1">
      <alignment horizontal="center" vertical="center" wrapText="1"/>
      <protection/>
    </xf>
    <xf numFmtId="0" fontId="52" fillId="0" borderId="19" xfId="0" applyFont="1" applyBorder="1" applyAlignment="1">
      <alignment horizontal="left" vertical="center" wrapText="1"/>
    </xf>
    <xf numFmtId="0" fontId="4" fillId="33" borderId="13" xfId="84" applyFont="1" applyFill="1" applyBorder="1" applyAlignment="1">
      <alignment horizontal="center" vertical="center" wrapText="1"/>
      <protection/>
    </xf>
    <xf numFmtId="2" fontId="4" fillId="33" borderId="18" xfId="84" applyNumberFormat="1" applyFont="1" applyFill="1" applyBorder="1" applyAlignment="1">
      <alignment horizontal="center" vertical="center" wrapText="1"/>
      <protection/>
    </xf>
    <xf numFmtId="3" fontId="4" fillId="34" borderId="24" xfId="0" applyNumberFormat="1"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0" borderId="19" xfId="15" applyFont="1" applyFill="1" applyBorder="1" applyAlignment="1">
      <alignment horizontal="center" vertical="center" wrapText="1"/>
      <protection/>
    </xf>
    <xf numFmtId="4" fontId="6" fillId="0" borderId="19" xfId="15" applyNumberFormat="1" applyFont="1" applyFill="1" applyBorder="1" applyAlignment="1">
      <alignment horizontal="center" vertical="center" wrapText="1"/>
      <protection/>
    </xf>
    <xf numFmtId="9" fontId="4" fillId="0" borderId="19" xfId="85" applyNumberFormat="1" applyFont="1" applyFill="1" applyBorder="1" applyAlignment="1">
      <alignment horizontal="center" vertical="center" wrapText="1"/>
      <protection/>
    </xf>
    <xf numFmtId="4" fontId="4" fillId="0" borderId="19" xfId="83" applyNumberFormat="1" applyFont="1" applyFill="1" applyBorder="1" applyAlignment="1">
      <alignment horizontal="center" vertical="center" wrapText="1"/>
      <protection/>
    </xf>
    <xf numFmtId="0" fontId="6" fillId="0" borderId="19" xfId="78" applyFont="1" applyFill="1" applyBorder="1" applyAlignment="1">
      <alignment horizontal="center" vertical="center" wrapText="1"/>
      <protection/>
    </xf>
    <xf numFmtId="9" fontId="4" fillId="0" borderId="19" xfId="15" applyNumberFormat="1" applyFont="1" applyFill="1" applyBorder="1" applyAlignment="1">
      <alignment horizontal="center" vertical="center" wrapText="1"/>
      <protection/>
    </xf>
    <xf numFmtId="0" fontId="6" fillId="0" borderId="19" xfId="15" applyFont="1" applyFill="1" applyBorder="1" applyAlignment="1">
      <alignment horizontal="center" vertical="center" wrapText="1"/>
      <protection/>
    </xf>
    <xf numFmtId="4" fontId="4" fillId="0" borderId="19" xfId="15" applyNumberFormat="1" applyFont="1" applyFill="1" applyBorder="1" applyAlignment="1">
      <alignment horizontal="center" vertical="center" wrapText="1"/>
      <protection/>
    </xf>
    <xf numFmtId="4" fontId="6" fillId="0" borderId="19" xfId="78" applyNumberFormat="1" applyFont="1" applyFill="1" applyBorder="1" applyAlignment="1">
      <alignment horizontal="center" vertical="center" wrapText="1"/>
      <protection/>
    </xf>
    <xf numFmtId="0" fontId="6" fillId="0" borderId="30" xfId="15" applyFont="1" applyFill="1" applyBorder="1" applyAlignment="1">
      <alignment horizontal="center" vertical="center" wrapText="1"/>
      <protection/>
    </xf>
    <xf numFmtId="0" fontId="4" fillId="0" borderId="30" xfId="58" applyFont="1" applyFill="1" applyBorder="1" applyAlignment="1">
      <alignment horizontal="center" vertical="center"/>
      <protection/>
    </xf>
    <xf numFmtId="0" fontId="4" fillId="0" borderId="19" xfId="58" applyFont="1" applyFill="1" applyBorder="1" applyAlignment="1">
      <alignment horizontal="center" vertical="center"/>
      <protection/>
    </xf>
    <xf numFmtId="0" fontId="4" fillId="0" borderId="19" xfId="58" applyFont="1" applyFill="1" applyBorder="1" applyAlignment="1">
      <alignment horizontal="left" vertical="center" wrapText="1"/>
      <protection/>
    </xf>
    <xf numFmtId="9" fontId="4" fillId="0" borderId="19" xfId="58" applyNumberFormat="1" applyFont="1" applyFill="1" applyBorder="1" applyAlignment="1">
      <alignment horizontal="center" vertical="center"/>
      <protection/>
    </xf>
    <xf numFmtId="0" fontId="4" fillId="0" borderId="21" xfId="0" applyFont="1" applyFill="1" applyBorder="1" applyAlignment="1">
      <alignment horizontal="center" vertical="center" wrapText="1"/>
    </xf>
    <xf numFmtId="3" fontId="6" fillId="0" borderId="13"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0" fontId="4" fillId="0" borderId="24" xfId="58" applyFont="1" applyFill="1" applyBorder="1" applyAlignment="1">
      <alignment horizontal="center" vertical="center"/>
      <protection/>
    </xf>
    <xf numFmtId="0" fontId="4" fillId="0" borderId="21" xfId="0" applyFont="1" applyFill="1" applyBorder="1" applyAlignment="1">
      <alignment horizontal="center" vertical="center"/>
    </xf>
    <xf numFmtId="0" fontId="4" fillId="0" borderId="23" xfId="58" applyFont="1" applyFill="1" applyBorder="1" applyAlignment="1">
      <alignment horizontal="center" vertical="center"/>
      <protection/>
    </xf>
    <xf numFmtId="0" fontId="4" fillId="34" borderId="30" xfId="0" applyFont="1" applyFill="1" applyBorder="1" applyAlignment="1">
      <alignment horizontal="center" vertical="center" wrapText="1"/>
    </xf>
    <xf numFmtId="9" fontId="4" fillId="0" borderId="19" xfId="58" applyNumberFormat="1" applyFont="1" applyFill="1" applyBorder="1" applyAlignment="1">
      <alignment horizontal="center" vertical="center" wrapText="1"/>
      <protection/>
    </xf>
    <xf numFmtId="0" fontId="4" fillId="0" borderId="19" xfId="58" applyFont="1" applyFill="1" applyBorder="1">
      <alignment/>
      <protection/>
    </xf>
    <xf numFmtId="0" fontId="4" fillId="0" borderId="19" xfId="58" applyFont="1" applyFill="1" applyBorder="1" applyAlignment="1">
      <alignment horizontal="center"/>
      <protection/>
    </xf>
    <xf numFmtId="4" fontId="4" fillId="0" borderId="19" xfId="58" applyNumberFormat="1" applyFont="1" applyFill="1" applyBorder="1" applyAlignment="1">
      <alignment horizontal="center" vertical="center" wrapText="1"/>
      <protection/>
    </xf>
    <xf numFmtId="0" fontId="4" fillId="0" borderId="23" xfId="15" applyFont="1" applyFill="1" applyBorder="1" applyAlignment="1">
      <alignment horizontal="center" vertical="center" wrapText="1"/>
      <protection/>
    </xf>
    <xf numFmtId="9" fontId="6" fillId="0" borderId="19" xfId="15" applyNumberFormat="1" applyFont="1" applyFill="1" applyBorder="1" applyAlignment="1">
      <alignment horizontal="center" vertical="center" wrapText="1"/>
      <protection/>
    </xf>
    <xf numFmtId="0" fontId="4" fillId="0" borderId="19" xfId="87" applyFont="1" applyFill="1" applyBorder="1" applyAlignment="1">
      <alignment horizontal="center" vertical="center" wrapText="1"/>
      <protection/>
    </xf>
    <xf numFmtId="3" fontId="6" fillId="0" borderId="19" xfId="15" applyNumberFormat="1" applyFont="1" applyFill="1" applyBorder="1" applyAlignment="1">
      <alignment horizontal="center" vertical="center" wrapText="1"/>
      <protection/>
    </xf>
    <xf numFmtId="0" fontId="4" fillId="0" borderId="19" xfId="80" applyFont="1" applyFill="1" applyBorder="1" applyAlignment="1">
      <alignment horizontal="center" vertical="center" wrapText="1"/>
      <protection/>
    </xf>
    <xf numFmtId="0" fontId="4" fillId="0" borderId="20" xfId="15" applyFont="1" applyFill="1" applyBorder="1" applyAlignment="1">
      <alignment horizontal="center" vertical="center" wrapText="1"/>
      <protection/>
    </xf>
    <xf numFmtId="9" fontId="6" fillId="0" borderId="20" xfId="15" applyNumberFormat="1" applyFont="1" applyFill="1" applyBorder="1" applyAlignment="1">
      <alignment horizontal="center" vertical="center" wrapText="1"/>
      <protection/>
    </xf>
    <xf numFmtId="0" fontId="4" fillId="0" borderId="20" xfId="58" applyFont="1" applyFill="1" applyBorder="1" applyAlignment="1">
      <alignment horizontal="center" vertical="center" wrapText="1"/>
      <protection/>
    </xf>
    <xf numFmtId="0" fontId="4" fillId="0" borderId="20" xfId="80" applyFont="1" applyFill="1" applyBorder="1" applyAlignment="1">
      <alignment horizontal="center" vertical="center" wrapText="1"/>
      <protection/>
    </xf>
    <xf numFmtId="0" fontId="6" fillId="0" borderId="20" xfId="15" applyFont="1" applyFill="1" applyBorder="1" applyAlignment="1">
      <alignment horizontal="center" vertical="center" wrapText="1"/>
      <protection/>
    </xf>
    <xf numFmtId="9" fontId="4" fillId="0" borderId="20" xfId="85" applyNumberFormat="1" applyFont="1" applyFill="1" applyBorder="1" applyAlignment="1">
      <alignment horizontal="center" vertical="center" wrapText="1"/>
      <protection/>
    </xf>
    <xf numFmtId="4" fontId="4" fillId="0" borderId="20" xfId="83" applyNumberFormat="1" applyFont="1" applyFill="1" applyBorder="1" applyAlignment="1">
      <alignment horizontal="center" vertical="center" wrapText="1"/>
      <protection/>
    </xf>
    <xf numFmtId="0" fontId="6" fillId="0" borderId="20" xfId="78" applyFont="1" applyFill="1" applyBorder="1" applyAlignment="1">
      <alignment horizontal="center" vertical="center" wrapText="1"/>
      <protection/>
    </xf>
    <xf numFmtId="9" fontId="4" fillId="0" borderId="20" xfId="15" applyNumberFormat="1" applyFont="1" applyFill="1" applyBorder="1" applyAlignment="1">
      <alignment horizontal="center" vertical="center" wrapText="1"/>
      <protection/>
    </xf>
    <xf numFmtId="3" fontId="6" fillId="0" borderId="20" xfId="15" applyNumberFormat="1" applyFont="1" applyFill="1" applyBorder="1" applyAlignment="1">
      <alignment horizontal="center" vertical="center" wrapText="1"/>
      <protection/>
    </xf>
    <xf numFmtId="4" fontId="6" fillId="0" borderId="20" xfId="15" applyNumberFormat="1" applyFont="1" applyFill="1" applyBorder="1" applyAlignment="1">
      <alignment horizontal="center" vertical="center" wrapText="1"/>
      <protection/>
    </xf>
    <xf numFmtId="0" fontId="6" fillId="33" borderId="12" xfId="0" applyFont="1" applyFill="1" applyBorder="1" applyAlignment="1">
      <alignment horizontal="center" vertical="center"/>
    </xf>
    <xf numFmtId="0" fontId="6" fillId="33" borderId="12" xfId="15" applyFont="1" applyFill="1" applyBorder="1" applyAlignment="1">
      <alignment horizontal="center" vertical="center" wrapText="1"/>
      <protection/>
    </xf>
    <xf numFmtId="4" fontId="6" fillId="33" borderId="12" xfId="15" applyNumberFormat="1" applyFont="1" applyFill="1" applyBorder="1" applyAlignment="1">
      <alignment horizontal="center" vertical="center" wrapText="1"/>
      <protection/>
    </xf>
    <xf numFmtId="9" fontId="6" fillId="34" borderId="21" xfId="85" applyNumberFormat="1" applyFont="1" applyFill="1" applyBorder="1" applyAlignment="1">
      <alignment horizontal="center" vertical="center" wrapText="1"/>
      <protection/>
    </xf>
    <xf numFmtId="0" fontId="6" fillId="34" borderId="21" xfId="15" applyFont="1" applyFill="1" applyBorder="1" applyAlignment="1">
      <alignment horizontal="center" vertical="center" wrapText="1"/>
      <protection/>
    </xf>
    <xf numFmtId="4" fontId="6" fillId="33" borderId="12" xfId="83" applyNumberFormat="1" applyFont="1" applyFill="1" applyBorder="1" applyAlignment="1">
      <alignment horizontal="center" vertical="center" wrapText="1"/>
      <protection/>
    </xf>
    <xf numFmtId="0" fontId="6" fillId="33" borderId="12" xfId="77" applyFont="1" applyFill="1" applyBorder="1" applyAlignment="1">
      <alignment horizontal="center" vertical="center" wrapText="1"/>
      <protection/>
    </xf>
    <xf numFmtId="9" fontId="6" fillId="33" borderId="12" xfId="15" applyNumberFormat="1" applyFont="1" applyFill="1" applyBorder="1" applyAlignment="1">
      <alignment horizontal="center" vertical="center" wrapText="1"/>
      <protection/>
    </xf>
    <xf numFmtId="4" fontId="51" fillId="34" borderId="21" xfId="15" applyNumberFormat="1" applyFont="1" applyFill="1" applyBorder="1" applyAlignment="1">
      <alignment horizontal="center" vertical="center" wrapText="1"/>
      <protection/>
    </xf>
    <xf numFmtId="0" fontId="51" fillId="34" borderId="21" xfId="15" applyFont="1" applyFill="1" applyBorder="1" applyAlignment="1">
      <alignment horizontal="center" vertical="center" wrapText="1"/>
      <protection/>
    </xf>
    <xf numFmtId="0" fontId="5" fillId="33" borderId="19" xfId="0" applyFont="1" applyFill="1" applyBorder="1" applyAlignment="1">
      <alignment horizontal="center" vertical="center"/>
    </xf>
    <xf numFmtId="49" fontId="5" fillId="33" borderId="19" xfId="0" applyNumberFormat="1" applyFont="1" applyFill="1" applyBorder="1" applyAlignment="1">
      <alignment horizontal="center" vertical="center"/>
    </xf>
    <xf numFmtId="0" fontId="5" fillId="33" borderId="19" xfId="0" applyFont="1" applyFill="1" applyBorder="1" applyAlignment="1">
      <alignment horizontal="center" vertical="center" wrapText="1"/>
    </xf>
    <xf numFmtId="9" fontId="5" fillId="33" borderId="19" xfId="0" applyNumberFormat="1" applyFont="1" applyFill="1" applyBorder="1" applyAlignment="1">
      <alignment horizontal="center" vertical="center" wrapText="1"/>
    </xf>
    <xf numFmtId="4" fontId="5" fillId="33" borderId="19" xfId="83" applyNumberFormat="1" applyFont="1" applyFill="1" applyBorder="1" applyAlignment="1">
      <alignment horizontal="center" vertical="center" wrapText="1"/>
      <protection/>
    </xf>
    <xf numFmtId="49" fontId="5" fillId="33" borderId="19" xfId="0" applyNumberFormat="1" applyFont="1" applyFill="1" applyBorder="1" applyAlignment="1">
      <alignment horizontal="center" vertical="center" wrapText="1"/>
    </xf>
    <xf numFmtId="0" fontId="5" fillId="33" borderId="19" xfId="57" applyFont="1" applyFill="1" applyBorder="1" applyAlignment="1">
      <alignment horizontal="center" vertical="center" wrapText="1"/>
      <protection/>
    </xf>
    <xf numFmtId="49" fontId="4" fillId="33" borderId="0" xfId="15" applyNumberFormat="1" applyFont="1" applyFill="1" applyBorder="1">
      <alignment/>
      <protection/>
    </xf>
    <xf numFmtId="0" fontId="4" fillId="33" borderId="0" xfId="15" applyFont="1" applyFill="1" applyBorder="1" applyAlignment="1">
      <alignment horizontal="center" vertical="center"/>
      <protection/>
    </xf>
    <xf numFmtId="0" fontId="4" fillId="33" borderId="0" xfId="15" applyFont="1" applyFill="1" applyBorder="1">
      <alignment/>
      <protection/>
    </xf>
    <xf numFmtId="0" fontId="4" fillId="33" borderId="0" xfId="15" applyFont="1" applyFill="1" applyBorder="1" applyAlignment="1">
      <alignment horizontal="left" wrapText="1"/>
      <protection/>
    </xf>
    <xf numFmtId="0" fontId="4" fillId="33" borderId="0" xfId="15" applyFont="1" applyFill="1" applyBorder="1" applyAlignment="1">
      <alignment vertical="top" wrapText="1"/>
      <protection/>
    </xf>
    <xf numFmtId="0" fontId="6" fillId="33" borderId="0" xfId="15" applyFont="1" applyFill="1" applyBorder="1" applyAlignment="1">
      <alignment vertical="top" wrapText="1"/>
      <protection/>
    </xf>
    <xf numFmtId="0" fontId="6" fillId="33" borderId="0" xfId="15" applyFont="1" applyFill="1" applyBorder="1" applyAlignment="1">
      <alignment horizontal="center" vertical="top" wrapText="1"/>
      <protection/>
    </xf>
    <xf numFmtId="0" fontId="6" fillId="33" borderId="0" xfId="15" applyFont="1" applyFill="1" applyBorder="1" applyAlignment="1">
      <alignment horizontal="left" vertical="top" wrapText="1"/>
      <protection/>
    </xf>
    <xf numFmtId="0" fontId="6" fillId="33" borderId="0" xfId="15" applyFont="1" applyFill="1" applyBorder="1" applyAlignment="1">
      <alignment horizontal="left" wrapText="1"/>
      <protection/>
    </xf>
    <xf numFmtId="9" fontId="6" fillId="0" borderId="19" xfId="35" applyNumberFormat="1" applyFont="1" applyFill="1" applyBorder="1" applyAlignment="1">
      <alignment horizontal="center" vertical="center" wrapText="1"/>
      <protection/>
    </xf>
    <xf numFmtId="49" fontId="6" fillId="0" borderId="20" xfId="15" applyNumberFormat="1" applyFont="1" applyFill="1" applyBorder="1" applyAlignment="1">
      <alignment horizontal="center" vertical="center" wrapText="1"/>
      <protection/>
    </xf>
    <xf numFmtId="0" fontId="4" fillId="0" borderId="19" xfId="58" applyFont="1" applyBorder="1" applyAlignment="1">
      <alignment horizontal="center" vertical="center" wrapText="1"/>
      <protection/>
    </xf>
    <xf numFmtId="4" fontId="4" fillId="0" borderId="19" xfId="58" applyNumberFormat="1" applyFont="1" applyBorder="1" applyAlignment="1">
      <alignment horizontal="center" vertical="center" wrapText="1"/>
      <protection/>
    </xf>
    <xf numFmtId="0" fontId="4" fillId="0" borderId="23" xfId="58" applyFont="1" applyBorder="1" applyAlignment="1">
      <alignment horizontal="center" vertical="center" wrapText="1"/>
      <protection/>
    </xf>
    <xf numFmtId="0" fontId="4" fillId="0" borderId="23" xfId="58" applyFont="1" applyFill="1" applyBorder="1" applyAlignment="1">
      <alignment horizontal="center" vertical="center" wrapText="1"/>
      <protection/>
    </xf>
    <xf numFmtId="0" fontId="4" fillId="0" borderId="19" xfId="58" applyFont="1" applyFill="1" applyBorder="1" applyAlignment="1">
      <alignment vertical="center"/>
      <protection/>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9" fontId="4" fillId="0" borderId="19" xfId="58" applyNumberFormat="1" applyFont="1" applyBorder="1" applyAlignment="1">
      <alignment horizontal="center" vertical="center" wrapText="1"/>
      <protection/>
    </xf>
    <xf numFmtId="49" fontId="4" fillId="0" borderId="19" xfId="58" applyNumberFormat="1" applyFont="1" applyBorder="1" applyAlignment="1">
      <alignment horizontal="center" vertical="center" wrapText="1"/>
      <protection/>
    </xf>
    <xf numFmtId="9" fontId="4" fillId="0" borderId="19" xfId="0" applyNumberFormat="1" applyFont="1" applyFill="1" applyBorder="1" applyAlignment="1">
      <alignment horizontal="center" vertical="center" wrapText="1"/>
    </xf>
    <xf numFmtId="0" fontId="4" fillId="0" borderId="19" xfId="58" applyFont="1" applyBorder="1" applyAlignment="1">
      <alignment horizontal="center" vertical="center"/>
      <protection/>
    </xf>
    <xf numFmtId="167" fontId="4" fillId="0" borderId="19" xfId="58" applyNumberFormat="1" applyFont="1" applyBorder="1" applyAlignment="1">
      <alignment horizontal="center" vertical="center"/>
      <protection/>
    </xf>
    <xf numFmtId="0" fontId="4" fillId="0" borderId="23" xfId="58" applyFont="1" applyBorder="1" applyAlignment="1">
      <alignment horizontal="center" vertical="center"/>
      <protection/>
    </xf>
    <xf numFmtId="0" fontId="4" fillId="0" borderId="21" xfId="56" applyFont="1" applyFill="1" applyBorder="1" applyAlignment="1">
      <alignment horizontal="center" vertical="center" wrapText="1"/>
      <protection/>
    </xf>
    <xf numFmtId="4" fontId="4" fillId="0" borderId="21" xfId="83" applyNumberFormat="1" applyFont="1" applyFill="1" applyBorder="1" applyAlignment="1">
      <alignment horizontal="center" vertical="center" wrapText="1"/>
      <protection/>
    </xf>
    <xf numFmtId="0" fontId="4" fillId="0" borderId="24" xfId="58" applyFont="1" applyFill="1" applyBorder="1" applyAlignment="1">
      <alignment horizontal="center"/>
      <protection/>
    </xf>
    <xf numFmtId="4" fontId="4"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4" fontId="4" fillId="0" borderId="19"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24" xfId="58" applyFont="1" applyFill="1" applyBorder="1" applyAlignment="1">
      <alignment horizontal="center" vertical="center" wrapText="1"/>
      <protection/>
    </xf>
    <xf numFmtId="0" fontId="4" fillId="0" borderId="24"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33" borderId="10" xfId="58"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17" fontId="4" fillId="0" borderId="19" xfId="58" applyNumberFormat="1" applyFont="1" applyFill="1" applyBorder="1" applyAlignment="1">
      <alignment horizontal="center" vertical="center" wrapText="1"/>
      <protection/>
    </xf>
    <xf numFmtId="0" fontId="52" fillId="0" borderId="19" xfId="0" applyFont="1" applyBorder="1" applyAlignment="1">
      <alignment horizontal="center" vertical="center"/>
    </xf>
    <xf numFmtId="0" fontId="6" fillId="0" borderId="19" xfId="0" applyFont="1" applyFill="1" applyBorder="1" applyAlignment="1">
      <alignment horizontal="center" vertical="center" wrapText="1"/>
    </xf>
    <xf numFmtId="0" fontId="4" fillId="34" borderId="23" xfId="0" applyFont="1" applyFill="1" applyBorder="1" applyAlignment="1">
      <alignment horizontal="center" vertical="center"/>
    </xf>
    <xf numFmtId="0" fontId="52" fillId="0" borderId="19" xfId="0" applyFont="1" applyBorder="1" applyAlignment="1">
      <alignment wrapText="1"/>
    </xf>
    <xf numFmtId="0" fontId="4" fillId="0" borderId="30" xfId="58" applyFont="1" applyFill="1" applyBorder="1" applyAlignment="1">
      <alignment horizontal="center" vertical="center" wrapText="1"/>
      <protection/>
    </xf>
    <xf numFmtId="0" fontId="4" fillId="0" borderId="23" xfId="58" applyFont="1" applyFill="1" applyBorder="1" applyAlignment="1">
      <alignment horizontal="left" vertical="center" wrapText="1"/>
      <protection/>
    </xf>
    <xf numFmtId="4" fontId="51" fillId="34" borderId="21" xfId="78" applyNumberFormat="1" applyFont="1" applyFill="1" applyBorder="1" applyAlignment="1">
      <alignment horizontal="center" vertical="center" wrapText="1"/>
      <protection/>
    </xf>
    <xf numFmtId="4" fontId="51" fillId="34" borderId="19" xfId="78" applyNumberFormat="1" applyFont="1" applyFill="1" applyBorder="1" applyAlignment="1">
      <alignment horizontal="center" vertical="center" wrapText="1"/>
      <protection/>
    </xf>
    <xf numFmtId="4" fontId="4" fillId="0" borderId="19" xfId="58" applyNumberFormat="1" applyFont="1" applyBorder="1" applyAlignment="1">
      <alignment horizontal="center" vertical="center"/>
      <protection/>
    </xf>
    <xf numFmtId="0" fontId="51" fillId="0" borderId="21" xfId="56" applyFont="1" applyFill="1" applyBorder="1" applyAlignment="1">
      <alignment horizontal="center" vertical="center" wrapText="1"/>
      <protection/>
    </xf>
    <xf numFmtId="0" fontId="51" fillId="0" borderId="19" xfId="58" applyFont="1" applyFill="1" applyBorder="1" applyAlignment="1">
      <alignment horizontal="center" vertical="center" wrapText="1"/>
      <protection/>
    </xf>
    <xf numFmtId="0" fontId="51" fillId="34" borderId="19" xfId="0" applyFont="1" applyFill="1" applyBorder="1" applyAlignment="1">
      <alignment horizontal="center" vertical="center" wrapText="1"/>
    </xf>
    <xf numFmtId="9" fontId="51" fillId="0" borderId="19" xfId="85" applyNumberFormat="1" applyFont="1" applyFill="1" applyBorder="1" applyAlignment="1">
      <alignment horizontal="center" vertical="center" wrapText="1"/>
      <protection/>
    </xf>
    <xf numFmtId="0" fontId="51" fillId="0" borderId="19" xfId="85" applyFont="1" applyFill="1" applyBorder="1" applyAlignment="1">
      <alignment horizontal="center" vertical="center" wrapText="1"/>
      <protection/>
    </xf>
    <xf numFmtId="4" fontId="51" fillId="0" borderId="21" xfId="83" applyNumberFormat="1" applyFont="1" applyFill="1" applyBorder="1" applyAlignment="1">
      <alignment horizontal="center" vertical="center" wrapText="1"/>
      <protection/>
    </xf>
    <xf numFmtId="178" fontId="51" fillId="0" borderId="19" xfId="85" applyNumberFormat="1" applyFont="1" applyFill="1" applyBorder="1" applyAlignment="1">
      <alignment horizontal="center" vertical="center" wrapText="1"/>
      <protection/>
    </xf>
    <xf numFmtId="170" fontId="51" fillId="0" borderId="19" xfId="58" applyNumberFormat="1" applyFont="1" applyFill="1" applyBorder="1" applyAlignment="1">
      <alignment horizontal="center" vertical="center" wrapText="1"/>
      <protection/>
    </xf>
    <xf numFmtId="0" fontId="4" fillId="0" borderId="21" xfId="75" applyFont="1" applyFill="1" applyBorder="1" applyAlignment="1">
      <alignment horizontal="center" vertical="center" wrapText="1"/>
      <protection/>
    </xf>
    <xf numFmtId="0" fontId="5" fillId="0" borderId="19" xfId="58" applyFont="1" applyBorder="1" applyAlignment="1">
      <alignment/>
      <protection/>
    </xf>
    <xf numFmtId="0" fontId="4" fillId="0" borderId="31" xfId="75" applyFont="1" applyFill="1" applyBorder="1" applyAlignment="1">
      <alignment horizontal="center" vertical="center" wrapText="1"/>
      <protection/>
    </xf>
    <xf numFmtId="0" fontId="4" fillId="0" borderId="20" xfId="58" applyFont="1" applyBorder="1" applyAlignment="1">
      <alignment horizontal="center" vertical="center" wrapText="1"/>
      <protection/>
    </xf>
    <xf numFmtId="9" fontId="4" fillId="0" borderId="20" xfId="58" applyNumberFormat="1" applyFont="1" applyBorder="1" applyAlignment="1">
      <alignment horizontal="center" vertical="center" wrapText="1"/>
      <protection/>
    </xf>
    <xf numFmtId="0" fontId="5" fillId="0" borderId="20" xfId="58" applyFont="1" applyBorder="1" applyAlignment="1">
      <alignment/>
      <protection/>
    </xf>
    <xf numFmtId="0" fontId="4" fillId="0" borderId="20" xfId="58" applyFont="1" applyBorder="1" applyAlignment="1">
      <alignment horizontal="center" vertical="center"/>
      <protection/>
    </xf>
    <xf numFmtId="0" fontId="4" fillId="0" borderId="20" xfId="58" applyFont="1" applyBorder="1">
      <alignment/>
      <protection/>
    </xf>
    <xf numFmtId="0" fontId="4" fillId="0" borderId="19" xfId="75" applyFont="1" applyFill="1" applyBorder="1" applyAlignment="1">
      <alignment horizontal="center" vertical="center" wrapText="1"/>
      <protection/>
    </xf>
    <xf numFmtId="0" fontId="4" fillId="0" borderId="30" xfId="15" applyFont="1" applyFill="1" applyBorder="1" applyAlignment="1">
      <alignment horizontal="center" vertical="center"/>
      <protection/>
    </xf>
    <xf numFmtId="0" fontId="4" fillId="34" borderId="21" xfId="58" applyFont="1" applyFill="1" applyBorder="1" applyAlignment="1">
      <alignment horizontal="center" vertical="center" wrapText="1"/>
      <protection/>
    </xf>
    <xf numFmtId="0" fontId="4" fillId="0" borderId="21" xfId="58" applyFont="1" applyBorder="1" applyAlignment="1">
      <alignment horizontal="center" vertical="center" wrapText="1"/>
      <protection/>
    </xf>
    <xf numFmtId="9" fontId="4" fillId="0" borderId="21" xfId="58" applyNumberFormat="1" applyFont="1" applyBorder="1" applyAlignment="1">
      <alignment horizontal="center" vertical="center" wrapText="1"/>
      <protection/>
    </xf>
    <xf numFmtId="0" fontId="4" fillId="0" borderId="21" xfId="58" applyFont="1" applyBorder="1" applyAlignment="1">
      <alignment horizontal="center" vertical="center"/>
      <protection/>
    </xf>
    <xf numFmtId="0" fontId="4" fillId="33" borderId="0" xfId="0" applyFont="1" applyFill="1" applyBorder="1" applyAlignment="1">
      <alignment horizontal="left" vertical="center" wrapText="1"/>
    </xf>
    <xf numFmtId="1" fontId="5" fillId="33" borderId="26"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4" fillId="0" borderId="23" xfId="58" applyFont="1" applyFill="1" applyBorder="1">
      <alignment/>
      <protection/>
    </xf>
    <xf numFmtId="4" fontId="5" fillId="33" borderId="0" xfId="0" applyNumberFormat="1" applyFont="1" applyFill="1" applyAlignment="1">
      <alignment horizontal="center" vertical="center"/>
    </xf>
    <xf numFmtId="9" fontId="4" fillId="34" borderId="21" xfId="58" applyNumberFormat="1" applyFont="1" applyFill="1" applyBorder="1" applyAlignment="1">
      <alignment horizontal="center" vertical="center" wrapText="1"/>
      <protection/>
    </xf>
    <xf numFmtId="165" fontId="4" fillId="33" borderId="12" xfId="57" applyNumberFormat="1" applyFont="1" applyFill="1" applyBorder="1" applyAlignment="1">
      <alignment horizontal="center" vertical="center" wrapText="1"/>
      <protection/>
    </xf>
    <xf numFmtId="4" fontId="4" fillId="33" borderId="1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4" fontId="4" fillId="34" borderId="21" xfId="0" applyNumberFormat="1" applyFont="1" applyFill="1" applyBorder="1" applyAlignment="1">
      <alignment horizontal="center" vertical="center" wrapText="1"/>
    </xf>
    <xf numFmtId="0" fontId="4" fillId="34" borderId="32" xfId="58" applyFont="1" applyFill="1" applyBorder="1" applyAlignment="1">
      <alignment horizontal="center" vertical="center" wrapText="1"/>
      <protection/>
    </xf>
    <xf numFmtId="0" fontId="4" fillId="34" borderId="30" xfId="58"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33" borderId="19" xfId="69" applyFont="1" applyFill="1" applyBorder="1" applyAlignment="1">
      <alignment horizontal="center" vertical="center" wrapText="1"/>
      <protection/>
    </xf>
    <xf numFmtId="0" fontId="4" fillId="0" borderId="19" xfId="57" applyFont="1" applyFill="1" applyBorder="1" applyAlignment="1">
      <alignment horizontal="center" vertical="center" wrapText="1"/>
      <protection/>
    </xf>
    <xf numFmtId="0" fontId="4" fillId="33" borderId="19" xfId="57" applyFont="1" applyFill="1" applyBorder="1" applyAlignment="1">
      <alignment horizontal="center" vertical="center" wrapText="1"/>
      <protection/>
    </xf>
    <xf numFmtId="4" fontId="4" fillId="33" borderId="19" xfId="83" applyNumberFormat="1" applyFont="1" applyFill="1" applyBorder="1" applyAlignment="1">
      <alignment horizontal="center" vertical="center" wrapText="1"/>
      <protection/>
    </xf>
    <xf numFmtId="165" fontId="4" fillId="33" borderId="19" xfId="57" applyNumberFormat="1" applyFont="1" applyFill="1" applyBorder="1" applyAlignment="1">
      <alignment horizontal="center" vertical="center" wrapText="1"/>
      <protection/>
    </xf>
    <xf numFmtId="4" fontId="4" fillId="33" borderId="19"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9" fontId="4" fillId="0" borderId="19" xfId="64" applyNumberFormat="1" applyFont="1" applyFill="1" applyBorder="1" applyAlignment="1">
      <alignment horizontal="center" vertical="center" wrapText="1"/>
      <protection/>
    </xf>
    <xf numFmtId="4" fontId="5" fillId="33" borderId="0" xfId="0" applyNumberFormat="1" applyFont="1" applyFill="1" applyAlignment="1">
      <alignment vertical="center"/>
    </xf>
    <xf numFmtId="0" fontId="4" fillId="0" borderId="22" xfId="58" applyFont="1" applyFill="1" applyBorder="1" applyAlignment="1">
      <alignment horizontal="center" vertical="center" wrapText="1"/>
      <protection/>
    </xf>
    <xf numFmtId="0" fontId="4" fillId="0" borderId="24" xfId="58" applyFont="1" applyFill="1" applyBorder="1">
      <alignment/>
      <protection/>
    </xf>
    <xf numFmtId="0" fontId="4" fillId="34" borderId="22" xfId="35" applyFont="1" applyFill="1" applyBorder="1" applyAlignment="1">
      <alignment horizontal="center" vertical="center" wrapText="1"/>
      <protection/>
    </xf>
    <xf numFmtId="0" fontId="4" fillId="0" borderId="33" xfId="58" applyFont="1" applyBorder="1" applyAlignment="1">
      <alignment vertical="center"/>
      <protection/>
    </xf>
    <xf numFmtId="4" fontId="4" fillId="0" borderId="10" xfId="83" applyNumberFormat="1" applyFont="1" applyFill="1" applyBorder="1" applyAlignment="1">
      <alignment horizontal="center" vertical="center" wrapText="1"/>
      <protection/>
    </xf>
    <xf numFmtId="0" fontId="53" fillId="0" borderId="19" xfId="58" applyFont="1" applyFill="1" applyBorder="1" applyAlignment="1">
      <alignment horizontal="center" vertical="center" wrapText="1"/>
      <protection/>
    </xf>
    <xf numFmtId="0" fontId="53" fillId="0" borderId="19" xfId="58" applyFont="1" applyFill="1" applyBorder="1" applyAlignment="1">
      <alignment horizontal="center"/>
      <protection/>
    </xf>
    <xf numFmtId="177" fontId="4" fillId="0" borderId="19" xfId="58" applyNumberFormat="1" applyFont="1" applyBorder="1" applyAlignment="1">
      <alignment horizontal="center" vertical="center"/>
      <protection/>
    </xf>
    <xf numFmtId="0" fontId="4" fillId="0" borderId="19" xfId="58" applyFont="1" applyBorder="1">
      <alignment/>
      <protection/>
    </xf>
    <xf numFmtId="0" fontId="53" fillId="0" borderId="24" xfId="58" applyFont="1" applyFill="1" applyBorder="1" applyAlignment="1">
      <alignment horizontal="center"/>
      <protection/>
    </xf>
    <xf numFmtId="4" fontId="4" fillId="0" borderId="19" xfId="58" applyNumberFormat="1" applyFont="1" applyFill="1" applyBorder="1" applyAlignment="1">
      <alignment horizontal="center"/>
      <protection/>
    </xf>
    <xf numFmtId="0" fontId="4" fillId="0" borderId="19" xfId="85" applyFont="1" applyFill="1" applyBorder="1" applyAlignment="1">
      <alignment horizontal="center" vertical="center" wrapText="1"/>
      <protection/>
    </xf>
    <xf numFmtId="0" fontId="4" fillId="0" borderId="19" xfId="0" applyFont="1" applyBorder="1" applyAlignment="1">
      <alignment vertical="center" wrapText="1"/>
    </xf>
    <xf numFmtId="178" fontId="4" fillId="0" borderId="19" xfId="85" applyNumberFormat="1" applyFont="1" applyFill="1" applyBorder="1" applyAlignment="1">
      <alignment horizontal="center" vertical="center" wrapText="1"/>
      <protection/>
    </xf>
    <xf numFmtId="0" fontId="4" fillId="0" borderId="19" xfId="0" applyFont="1" applyBorder="1" applyAlignment="1">
      <alignment horizontal="center" vertical="center" wrapText="1"/>
    </xf>
    <xf numFmtId="9" fontId="4" fillId="0" borderId="19"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19" xfId="0" applyFont="1" applyFill="1" applyBorder="1" applyAlignment="1">
      <alignment/>
    </xf>
    <xf numFmtId="0" fontId="4" fillId="0" borderId="19" xfId="60" applyFont="1" applyFill="1" applyBorder="1" applyAlignment="1">
      <alignment horizontal="center" vertical="center" wrapText="1"/>
      <protection/>
    </xf>
    <xf numFmtId="9" fontId="4" fillId="34" borderId="20" xfId="0" applyNumberFormat="1" applyFont="1" applyFill="1" applyBorder="1" applyAlignment="1">
      <alignment horizontal="center" vertical="center" wrapText="1"/>
    </xf>
    <xf numFmtId="4" fontId="4" fillId="33" borderId="26" xfId="83" applyNumberFormat="1" applyFont="1" applyFill="1" applyBorder="1" applyAlignment="1">
      <alignment horizontal="center" vertical="center" wrapText="1"/>
      <protection/>
    </xf>
    <xf numFmtId="0" fontId="4" fillId="34" borderId="20" xfId="35" applyFont="1" applyFill="1" applyBorder="1" applyAlignment="1">
      <alignment horizontal="center" vertical="center" wrapText="1"/>
      <protection/>
    </xf>
    <xf numFmtId="172" fontId="4" fillId="34" borderId="20" xfId="0" applyNumberFormat="1" applyFont="1" applyFill="1" applyBorder="1" applyAlignment="1">
      <alignment horizontal="center" vertical="center" wrapText="1"/>
    </xf>
    <xf numFmtId="4" fontId="4" fillId="34" borderId="20"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0" fontId="4" fillId="33" borderId="19" xfId="15" applyFont="1" applyFill="1" applyBorder="1" applyAlignment="1">
      <alignment horizontal="center" vertical="center" wrapText="1"/>
      <protection/>
    </xf>
    <xf numFmtId="4" fontId="4" fillId="33" borderId="19" xfId="15" applyNumberFormat="1" applyFont="1" applyFill="1" applyBorder="1" applyAlignment="1">
      <alignment horizontal="center" vertical="center" wrapText="1"/>
      <protection/>
    </xf>
    <xf numFmtId="0" fontId="4" fillId="0" borderId="19" xfId="58" applyNumberFormat="1" applyFont="1" applyFill="1" applyBorder="1" applyAlignment="1">
      <alignment horizontal="center" vertical="center" wrapText="1"/>
      <protection/>
    </xf>
    <xf numFmtId="0" fontId="4" fillId="0" borderId="19" xfId="0" applyFont="1" applyBorder="1" applyAlignment="1">
      <alignment vertical="center"/>
    </xf>
    <xf numFmtId="3" fontId="6" fillId="0" borderId="19" xfId="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1" fillId="0" borderId="10" xfId="57" applyFont="1" applyBorder="1" applyAlignment="1">
      <alignment horizontal="center" vertical="center" wrapText="1"/>
      <protection/>
    </xf>
    <xf numFmtId="0" fontId="11" fillId="0" borderId="10" xfId="57" applyFont="1" applyFill="1" applyBorder="1" applyAlignment="1">
      <alignment horizontal="center" vertical="center" wrapText="1"/>
      <protection/>
    </xf>
    <xf numFmtId="4" fontId="11" fillId="0" borderId="10" xfId="57" applyNumberFormat="1" applyFont="1" applyFill="1" applyBorder="1" applyAlignment="1">
      <alignment horizontal="center" vertical="center" wrapText="1"/>
      <protection/>
    </xf>
    <xf numFmtId="4" fontId="4" fillId="0" borderId="31" xfId="83" applyNumberFormat="1" applyFont="1" applyFill="1" applyBorder="1" applyAlignment="1">
      <alignment horizontal="center" vertical="center" wrapText="1"/>
      <protection/>
    </xf>
    <xf numFmtId="0" fontId="7" fillId="34" borderId="19" xfId="0" applyFont="1" applyFill="1" applyBorder="1" applyAlignment="1">
      <alignment/>
    </xf>
    <xf numFmtId="4" fontId="51" fillId="0" borderId="19" xfId="0" applyNumberFormat="1" applyFont="1" applyBorder="1" applyAlignment="1">
      <alignment horizontal="center" vertical="center"/>
    </xf>
    <xf numFmtId="0" fontId="5" fillId="33" borderId="0" xfId="15" applyFont="1" applyFill="1" applyBorder="1">
      <alignment/>
      <protection/>
    </xf>
    <xf numFmtId="0" fontId="4" fillId="0" borderId="29" xfId="58" applyFont="1" applyFill="1" applyBorder="1" applyAlignment="1">
      <alignment horizontal="center" vertical="center"/>
      <protection/>
    </xf>
    <xf numFmtId="0" fontId="4" fillId="0" borderId="20" xfId="85" applyFont="1" applyFill="1" applyBorder="1" applyAlignment="1">
      <alignment horizontal="center" vertical="center" wrapText="1"/>
      <protection/>
    </xf>
    <xf numFmtId="0" fontId="4" fillId="0" borderId="20" xfId="0" applyFont="1" applyBorder="1" applyAlignment="1">
      <alignment vertical="center" wrapText="1"/>
    </xf>
    <xf numFmtId="178" fontId="4" fillId="0" borderId="20" xfId="85" applyNumberFormat="1" applyFont="1" applyFill="1" applyBorder="1" applyAlignment="1">
      <alignment horizontal="center" vertical="center" wrapText="1"/>
      <protection/>
    </xf>
    <xf numFmtId="9" fontId="4" fillId="33" borderId="12" xfId="84" applyNumberFormat="1" applyFont="1" applyFill="1" applyBorder="1" applyAlignment="1">
      <alignment horizontal="center" vertical="center" wrapText="1"/>
      <protection/>
    </xf>
    <xf numFmtId="4" fontId="5" fillId="34" borderId="21" xfId="15" applyNumberFormat="1" applyFont="1" applyFill="1" applyBorder="1" applyAlignment="1">
      <alignment horizontal="center" vertical="center" wrapText="1"/>
      <protection/>
    </xf>
    <xf numFmtId="0" fontId="4" fillId="34" borderId="21" xfId="15" applyFont="1" applyFill="1" applyBorder="1" applyAlignment="1">
      <alignment horizontal="center" vertical="center" wrapText="1"/>
      <protection/>
    </xf>
    <xf numFmtId="4" fontId="4" fillId="0" borderId="20" xfId="58" applyNumberFormat="1" applyFont="1" applyFill="1" applyBorder="1" applyAlignment="1">
      <alignment horizontal="center" vertical="center" wrapText="1"/>
      <protection/>
    </xf>
    <xf numFmtId="0" fontId="6" fillId="0" borderId="21" xfId="15" applyFont="1" applyFill="1" applyBorder="1" applyAlignment="1">
      <alignment horizontal="center" vertical="center" wrapText="1"/>
      <protection/>
    </xf>
    <xf numFmtId="9" fontId="6" fillId="34" borderId="21" xfId="93" applyFont="1" applyFill="1" applyBorder="1" applyAlignment="1">
      <alignment horizontal="center" vertical="center" wrapText="1"/>
    </xf>
    <xf numFmtId="0" fontId="6" fillId="0" borderId="32" xfId="15" applyFont="1" applyFill="1" applyBorder="1" applyAlignment="1">
      <alignment horizontal="center" vertical="center" wrapText="1"/>
      <protection/>
    </xf>
    <xf numFmtId="0" fontId="6" fillId="34" borderId="0" xfId="15" applyFont="1" applyFill="1" applyBorder="1" applyAlignment="1">
      <alignment horizontal="center" vertical="center" wrapText="1"/>
      <protection/>
    </xf>
    <xf numFmtId="172" fontId="4" fillId="0" borderId="19" xfId="0" applyNumberFormat="1" applyFont="1" applyFill="1" applyBorder="1" applyAlignment="1">
      <alignment horizontal="center" vertical="center" wrapText="1"/>
    </xf>
    <xf numFmtId="4" fontId="4" fillId="0" borderId="23" xfId="0" applyNumberFormat="1" applyFont="1" applyFill="1" applyBorder="1" applyAlignment="1">
      <alignment horizontal="center" vertical="center"/>
    </xf>
    <xf numFmtId="0" fontId="4" fillId="0" borderId="34" xfId="58" applyFont="1" applyFill="1" applyBorder="1" applyAlignment="1">
      <alignment horizontal="center" vertical="center" wrapText="1"/>
      <protection/>
    </xf>
    <xf numFmtId="0" fontId="4" fillId="34" borderId="19" xfId="0" applyFont="1" applyFill="1" applyBorder="1" applyAlignment="1">
      <alignment/>
    </xf>
    <xf numFmtId="0" fontId="4" fillId="34" borderId="19" xfId="84" applyFont="1" applyFill="1" applyBorder="1" applyAlignment="1">
      <alignment horizontal="center" vertical="center" wrapText="1"/>
      <protection/>
    </xf>
    <xf numFmtId="0" fontId="4" fillId="33" borderId="10" xfId="35" applyFont="1" applyFill="1" applyBorder="1" applyAlignment="1">
      <alignment horizontal="center" vertical="center" wrapText="1"/>
      <protection/>
    </xf>
    <xf numFmtId="0" fontId="4" fillId="34" borderId="19" xfId="84" applyFont="1" applyFill="1" applyBorder="1" applyAlignment="1">
      <alignment horizontal="center" wrapText="1"/>
      <protection/>
    </xf>
    <xf numFmtId="49" fontId="4" fillId="34" borderId="19" xfId="88" applyNumberFormat="1" applyFont="1" applyFill="1" applyBorder="1" applyAlignment="1">
      <alignment horizontal="center" vertical="center" wrapText="1"/>
      <protection/>
    </xf>
    <xf numFmtId="49" fontId="4" fillId="34" borderId="19" xfId="0" applyNumberFormat="1" applyFont="1" applyFill="1" applyBorder="1" applyAlignment="1">
      <alignment horizontal="center" vertical="center" wrapText="1"/>
    </xf>
    <xf numFmtId="4" fontId="6" fillId="0" borderId="21" xfId="15" applyNumberFormat="1" applyFont="1" applyFill="1" applyBorder="1" applyAlignment="1">
      <alignment horizontal="center" vertical="center" wrapText="1"/>
      <protection/>
    </xf>
    <xf numFmtId="4" fontId="6" fillId="0" borderId="32" xfId="15" applyNumberFormat="1" applyFont="1" applyFill="1" applyBorder="1" applyAlignment="1">
      <alignment horizontal="center" vertical="center" wrapText="1"/>
      <protection/>
    </xf>
    <xf numFmtId="0" fontId="5" fillId="33" borderId="0" xfId="0" applyFont="1" applyFill="1" applyAlignment="1">
      <alignment horizontal="center" vertical="center" wrapText="1"/>
    </xf>
    <xf numFmtId="0" fontId="7" fillId="0" borderId="0" xfId="0" applyFont="1" applyAlignment="1">
      <alignment horizontal="center" vertical="center" wrapText="1"/>
    </xf>
    <xf numFmtId="0" fontId="5" fillId="33" borderId="0" xfId="0" applyFont="1" applyFill="1" applyBorder="1" applyAlignment="1">
      <alignment horizontal="center" vertical="center" wrapText="1"/>
    </xf>
    <xf numFmtId="0" fontId="5" fillId="33" borderId="19" xfId="0" applyFont="1" applyFill="1" applyBorder="1" applyAlignment="1">
      <alignment horizontal="left" vertical="center" wrapText="1"/>
    </xf>
    <xf numFmtId="0" fontId="5" fillId="33" borderId="10" xfId="0" applyFont="1" applyFill="1" applyBorder="1" applyAlignment="1">
      <alignment horizontal="left" vertical="center" wrapText="1"/>
    </xf>
    <xf numFmtId="4" fontId="5" fillId="33" borderId="0" xfId="0" applyNumberFormat="1" applyFont="1" applyFill="1" applyAlignment="1">
      <alignment horizontal="left" vertical="center"/>
    </xf>
    <xf numFmtId="0" fontId="7" fillId="0" borderId="0" xfId="0" applyFont="1" applyAlignment="1">
      <alignment horizontal="left" vertical="center"/>
    </xf>
    <xf numFmtId="0" fontId="4" fillId="33" borderId="0" xfId="15" applyFont="1" applyFill="1" applyBorder="1" applyAlignment="1">
      <alignment horizontal="left" vertical="top" wrapText="1"/>
      <protection/>
    </xf>
    <xf numFmtId="0" fontId="5" fillId="33" borderId="12" xfId="0" applyFont="1" applyFill="1" applyBorder="1" applyAlignment="1">
      <alignment horizontal="left" vertical="center" wrapText="1"/>
    </xf>
    <xf numFmtId="0" fontId="4" fillId="33" borderId="0" xfId="0" applyFont="1" applyFill="1" applyBorder="1" applyAlignment="1">
      <alignment vertical="center" wrapText="1"/>
    </xf>
  </cellXfs>
  <cellStyles count="92">
    <cellStyle name="Normal" xfId="0"/>
    <cellStyle name="??"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Standard_BA-09-BA-LI-0141-R00_e" xfId="34"/>
    <cellStyle name="Standard_BA-09-BA-LI-0141-R00_e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0" xfId="56"/>
    <cellStyle name="Обычный 2" xfId="57"/>
    <cellStyle name="Обычный 2 2" xfId="58"/>
    <cellStyle name="Обычный 2 9" xfId="59"/>
    <cellStyle name="Обычный 2 9 2" xfId="60"/>
    <cellStyle name="Обычный 3" xfId="61"/>
    <cellStyle name="Обычный 3 2" xfId="62"/>
    <cellStyle name="Обычный 3 2 2" xfId="63"/>
    <cellStyle name="Обычный 3 3" xfId="64"/>
    <cellStyle name="Обычный 4" xfId="65"/>
    <cellStyle name="Обычный 4 2" xfId="66"/>
    <cellStyle name="Обычный 4 2 2" xfId="67"/>
    <cellStyle name="Обычный 4 3" xfId="68"/>
    <cellStyle name="Обычный 5" xfId="69"/>
    <cellStyle name="Обычный 6" xfId="70"/>
    <cellStyle name="Обычный 7" xfId="71"/>
    <cellStyle name="Обычный 7 2" xfId="72"/>
    <cellStyle name="Обычный 8" xfId="73"/>
    <cellStyle name="Обычный 8 2" xfId="74"/>
    <cellStyle name="Обычный 9" xfId="75"/>
    <cellStyle name="Обычный_Бюджет СГЭ 2011" xfId="76"/>
    <cellStyle name="Обычный_ДополнГП-2006" xfId="77"/>
    <cellStyle name="Обычный_ДополнГП-2006 2" xfId="78"/>
    <cellStyle name="Обычный_ЗАЯВКА ТМЦ  НА 2009 ГОД" xfId="79"/>
    <cellStyle name="Обычный_ЗАЯВКА ТМЦ  НА 2009 ГОД 2" xfId="80"/>
    <cellStyle name="Обычный_Калькуляция ККТ 2" xfId="81"/>
    <cellStyle name="Обычный_Класификатор" xfId="82"/>
    <cellStyle name="Обычный_Книга1" xfId="83"/>
    <cellStyle name="Обычный_Лист1" xfId="84"/>
    <cellStyle name="Обычный_Лист1 2" xfId="85"/>
    <cellStyle name="Обычный_УшНУ Бюджет Атасу-Алашанькоу на 2010" xfId="86"/>
    <cellStyle name="Обычный_УшНУ Бюджет Атасу-Алашанькоу на 2010 2" xfId="87"/>
    <cellStyle name="Обычный_Шаблон сводного отчета ГЗ по статьям БП" xfId="88"/>
    <cellStyle name="Followed Hyperlink" xfId="89"/>
    <cellStyle name="Плохой" xfId="90"/>
    <cellStyle name="Пояснение" xfId="91"/>
    <cellStyle name="Примечание" xfId="92"/>
    <cellStyle name="Percent" xfId="93"/>
    <cellStyle name="Процентный 2" xfId="94"/>
    <cellStyle name="Процентный 3" xfId="95"/>
    <cellStyle name="Связанная ячейка" xfId="96"/>
    <cellStyle name="Стиль 1" xfId="97"/>
    <cellStyle name="Стиль 1 2" xfId="98"/>
    <cellStyle name="Текст предупреждения" xfId="99"/>
    <cellStyle name="Comma" xfId="100"/>
    <cellStyle name="Comma [0]" xfId="101"/>
    <cellStyle name="Финансовый 2" xfId="102"/>
    <cellStyle name="Финансовый 3" xfId="103"/>
    <cellStyle name="Финансовый 4" xfId="104"/>
    <cellStyle name="Хороший"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76"/>
  <sheetViews>
    <sheetView tabSelected="1" view="pageBreakPreview" zoomScale="73" zoomScaleSheetLayoutView="73" zoomScalePageLayoutView="0" workbookViewId="0" topLeftCell="A635">
      <selection activeCell="D636" sqref="D636"/>
    </sheetView>
  </sheetViews>
  <sheetFormatPr defaultColWidth="9.140625" defaultRowHeight="12.75"/>
  <cols>
    <col min="1" max="1" width="10.140625" style="1" customWidth="1"/>
    <col min="2" max="2" width="28.00390625" style="1" customWidth="1"/>
    <col min="3" max="3" width="31.140625" style="1" customWidth="1"/>
    <col min="4" max="4" width="36.140625" style="1" customWidth="1"/>
    <col min="5" max="5" width="45.28125" style="1" customWidth="1"/>
    <col min="6" max="6" width="27.140625" style="1" customWidth="1"/>
    <col min="7" max="7" width="11.140625" style="1" customWidth="1"/>
    <col min="8" max="8" width="28.140625" style="1" customWidth="1"/>
    <col min="9" max="9" width="20.57421875" style="1" customWidth="1"/>
    <col min="10" max="10" width="19.7109375" style="1" customWidth="1"/>
    <col min="11" max="11" width="22.7109375" style="1" customWidth="1"/>
    <col min="12" max="12" width="36.57421875" style="1" customWidth="1"/>
    <col min="13" max="13" width="15.7109375" style="1" customWidth="1"/>
    <col min="14" max="14" width="19.28125" style="1" customWidth="1"/>
    <col min="15" max="15" width="31.421875" style="1" customWidth="1"/>
    <col min="16" max="16" width="18.57421875" style="1" customWidth="1"/>
    <col min="17" max="17" width="12.28125" style="1" customWidth="1"/>
    <col min="18" max="18" width="16.00390625" style="1" customWidth="1"/>
    <col min="19" max="19" width="20.8515625" style="1" customWidth="1"/>
    <col min="20" max="20" width="26.00390625" style="2" customWidth="1"/>
    <col min="21" max="21" width="23.7109375" style="2" customWidth="1"/>
    <col min="22" max="22" width="14.421875" style="1" customWidth="1"/>
    <col min="23" max="23" width="11.57421875" style="1" customWidth="1"/>
    <col min="24" max="24" width="17.00390625" style="1" customWidth="1"/>
    <col min="25" max="16384" width="9.140625" style="1" customWidth="1"/>
  </cols>
  <sheetData>
    <row r="1" spans="20:22" ht="15.75">
      <c r="T1" s="4"/>
      <c r="U1" s="4"/>
      <c r="V1" s="3"/>
    </row>
    <row r="2" spans="20:24" ht="15.75">
      <c r="T2" s="468" t="s">
        <v>1855</v>
      </c>
      <c r="U2" s="469"/>
      <c r="V2" s="469"/>
      <c r="W2" s="469"/>
      <c r="X2" s="469"/>
    </row>
    <row r="3" spans="20:24" ht="15.75">
      <c r="T3" s="3"/>
      <c r="U3" s="435"/>
      <c r="V3" s="435"/>
      <c r="W3" s="435"/>
      <c r="X3" s="435"/>
    </row>
    <row r="4" spans="20:24" ht="15.75">
      <c r="T4" s="3"/>
      <c r="U4" s="403" t="s">
        <v>2280</v>
      </c>
      <c r="V4" s="435"/>
      <c r="W4" s="435"/>
      <c r="X4" s="435"/>
    </row>
    <row r="5" spans="20:24" ht="15.75">
      <c r="T5" s="3"/>
      <c r="U5" s="403" t="s">
        <v>2225</v>
      </c>
      <c r="V5" s="435"/>
      <c r="W5" s="435"/>
      <c r="X5" s="435"/>
    </row>
    <row r="6" spans="20:24" ht="15.75">
      <c r="T6" s="3"/>
      <c r="U6" s="403" t="s">
        <v>2116</v>
      </c>
      <c r="V6" s="435"/>
      <c r="W6" s="435"/>
      <c r="X6" s="435"/>
    </row>
    <row r="7" spans="20:24" ht="15.75">
      <c r="T7" s="3"/>
      <c r="U7" s="473" t="s">
        <v>2110</v>
      </c>
      <c r="V7" s="474"/>
      <c r="W7" s="474"/>
      <c r="X7" s="435"/>
    </row>
    <row r="8" spans="20:24" ht="15.75">
      <c r="T8" s="3"/>
      <c r="U8" s="403" t="s">
        <v>2112</v>
      </c>
      <c r="V8" s="437"/>
      <c r="W8" s="437"/>
      <c r="X8" s="435"/>
    </row>
    <row r="9" spans="20:23" ht="15.75">
      <c r="T9" s="4"/>
      <c r="U9" s="403" t="s">
        <v>2113</v>
      </c>
      <c r="V9" s="437"/>
      <c r="W9" s="437"/>
    </row>
    <row r="10" spans="20:23" ht="15.75">
      <c r="T10" s="4"/>
      <c r="U10" s="403" t="s">
        <v>2114</v>
      </c>
      <c r="V10" s="437"/>
      <c r="W10" s="437"/>
    </row>
    <row r="11" spans="20:23" ht="15.75">
      <c r="T11" s="4"/>
      <c r="U11" s="403" t="s">
        <v>2115</v>
      </c>
      <c r="V11" s="437"/>
      <c r="W11" s="437"/>
    </row>
    <row r="12" spans="20:23" ht="15.75">
      <c r="T12" s="4"/>
      <c r="U12" s="473" t="s">
        <v>2111</v>
      </c>
      <c r="V12" s="474"/>
      <c r="W12" s="474"/>
    </row>
    <row r="13" spans="20:23" ht="15.75">
      <c r="T13" s="4"/>
      <c r="U13" s="473"/>
      <c r="V13" s="474"/>
      <c r="W13" s="474"/>
    </row>
    <row r="14" spans="20:23" ht="15.75">
      <c r="T14" s="4"/>
      <c r="U14" s="386"/>
      <c r="V14" s="436"/>
      <c r="W14" s="436"/>
    </row>
    <row r="15" spans="20:23" ht="15.75">
      <c r="T15" s="4"/>
      <c r="U15" s="386"/>
      <c r="V15" s="436"/>
      <c r="W15" s="436"/>
    </row>
    <row r="16" ht="15.75"/>
    <row r="17" ht="15.75"/>
    <row r="18" spans="8:14" ht="40.5" customHeight="1">
      <c r="H18" s="470" t="s">
        <v>2281</v>
      </c>
      <c r="I18" s="470"/>
      <c r="J18" s="470"/>
      <c r="K18" s="470"/>
      <c r="L18" s="470"/>
      <c r="M18" s="470"/>
      <c r="N18" s="470"/>
    </row>
    <row r="19" ht="15.75"/>
    <row r="20" spans="9:13" ht="15.75" customHeight="1">
      <c r="I20" s="3"/>
      <c r="J20" s="470"/>
      <c r="K20" s="470"/>
      <c r="L20" s="470"/>
      <c r="M20" s="3"/>
    </row>
    <row r="21" ht="15.75"/>
    <row r="22" spans="1:24" ht="152.25" customHeight="1">
      <c r="A22" s="438" t="s">
        <v>0</v>
      </c>
      <c r="B22" s="438" t="s">
        <v>1</v>
      </c>
      <c r="C22" s="438" t="s">
        <v>2</v>
      </c>
      <c r="D22" s="438" t="s">
        <v>3</v>
      </c>
      <c r="E22" s="438" t="s">
        <v>4</v>
      </c>
      <c r="F22" s="438" t="s">
        <v>5</v>
      </c>
      <c r="G22" s="438" t="s">
        <v>6</v>
      </c>
      <c r="H22" s="438" t="s">
        <v>7</v>
      </c>
      <c r="I22" s="439" t="s">
        <v>8</v>
      </c>
      <c r="J22" s="438" t="s">
        <v>9</v>
      </c>
      <c r="K22" s="438" t="s">
        <v>10</v>
      </c>
      <c r="L22" s="439" t="s">
        <v>11</v>
      </c>
      <c r="M22" s="439" t="s">
        <v>12</v>
      </c>
      <c r="N22" s="439" t="s">
        <v>13</v>
      </c>
      <c r="O22" s="439" t="s">
        <v>14</v>
      </c>
      <c r="P22" s="439" t="s">
        <v>15</v>
      </c>
      <c r="Q22" s="439" t="s">
        <v>16</v>
      </c>
      <c r="R22" s="439" t="s">
        <v>17</v>
      </c>
      <c r="S22" s="439" t="s">
        <v>18</v>
      </c>
      <c r="T22" s="440" t="s">
        <v>19</v>
      </c>
      <c r="U22" s="439" t="s">
        <v>20</v>
      </c>
      <c r="V22" s="439" t="s">
        <v>21</v>
      </c>
      <c r="W22" s="439" t="s">
        <v>22</v>
      </c>
      <c r="X22" s="439" t="s">
        <v>23</v>
      </c>
    </row>
    <row r="23" spans="1:24" ht="15.75">
      <c r="A23" s="6">
        <v>1</v>
      </c>
      <c r="B23" s="6">
        <v>2</v>
      </c>
      <c r="C23" s="6">
        <v>3</v>
      </c>
      <c r="D23" s="6">
        <v>4</v>
      </c>
      <c r="E23" s="6">
        <v>5</v>
      </c>
      <c r="F23" s="6">
        <v>6</v>
      </c>
      <c r="G23" s="6">
        <v>7</v>
      </c>
      <c r="H23" s="170">
        <v>8</v>
      </c>
      <c r="I23" s="170">
        <v>9</v>
      </c>
      <c r="J23" s="170">
        <v>10</v>
      </c>
      <c r="K23" s="170">
        <v>11</v>
      </c>
      <c r="L23" s="170">
        <v>12</v>
      </c>
      <c r="M23" s="170">
        <v>13</v>
      </c>
      <c r="N23" s="170">
        <v>14</v>
      </c>
      <c r="O23" s="170">
        <v>15</v>
      </c>
      <c r="P23" s="170">
        <v>16</v>
      </c>
      <c r="Q23" s="170">
        <v>17</v>
      </c>
      <c r="R23" s="170">
        <v>18</v>
      </c>
      <c r="S23" s="170">
        <v>19</v>
      </c>
      <c r="T23" s="383">
        <v>20</v>
      </c>
      <c r="U23" s="171">
        <v>21</v>
      </c>
      <c r="V23" s="170">
        <v>22</v>
      </c>
      <c r="W23" s="170">
        <v>23</v>
      </c>
      <c r="X23" s="170">
        <v>24</v>
      </c>
    </row>
    <row r="24" spans="1:24" s="8" customFormat="1" ht="15.75" customHeight="1">
      <c r="A24" s="6" t="s">
        <v>24</v>
      </c>
      <c r="B24" s="6"/>
      <c r="C24" s="6"/>
      <c r="D24" s="6"/>
      <c r="E24" s="6"/>
      <c r="F24" s="6"/>
      <c r="G24" s="6"/>
      <c r="H24" s="7"/>
      <c r="I24" s="7"/>
      <c r="J24" s="7"/>
      <c r="K24" s="7"/>
      <c r="L24" s="7"/>
      <c r="M24" s="7"/>
      <c r="N24" s="7"/>
      <c r="O24" s="7"/>
      <c r="P24" s="7"/>
      <c r="Q24" s="7"/>
      <c r="R24" s="7"/>
      <c r="S24" s="7"/>
      <c r="T24" s="172"/>
      <c r="U24" s="172"/>
      <c r="V24" s="7"/>
      <c r="W24" s="7"/>
      <c r="X24" s="7"/>
    </row>
    <row r="25" spans="1:24" s="11" customFormat="1" ht="31.5">
      <c r="A25" s="191" t="s">
        <v>25</v>
      </c>
      <c r="B25" s="9" t="s">
        <v>26</v>
      </c>
      <c r="C25" s="204" t="s">
        <v>27</v>
      </c>
      <c r="D25" s="191" t="s">
        <v>28</v>
      </c>
      <c r="E25" s="175" t="s">
        <v>29</v>
      </c>
      <c r="F25" s="175" t="s">
        <v>30</v>
      </c>
      <c r="G25" s="175" t="s">
        <v>31</v>
      </c>
      <c r="H25" s="103">
        <v>1</v>
      </c>
      <c r="I25" s="100">
        <v>750000000</v>
      </c>
      <c r="J25" s="150" t="s">
        <v>1624</v>
      </c>
      <c r="K25" s="158" t="s">
        <v>1625</v>
      </c>
      <c r="L25" s="158" t="s">
        <v>1628</v>
      </c>
      <c r="M25" s="57" t="s">
        <v>32</v>
      </c>
      <c r="N25" s="158" t="s">
        <v>1633</v>
      </c>
      <c r="O25" s="157" t="s">
        <v>1634</v>
      </c>
      <c r="P25" s="58">
        <v>796</v>
      </c>
      <c r="Q25" s="58" t="s">
        <v>1635</v>
      </c>
      <c r="R25" s="158">
        <v>1</v>
      </c>
      <c r="S25" s="141">
        <v>4067000</v>
      </c>
      <c r="T25" s="112">
        <v>4067000</v>
      </c>
      <c r="U25" s="141">
        <v>4067000</v>
      </c>
      <c r="V25" s="158"/>
      <c r="W25" s="156">
        <v>2014</v>
      </c>
      <c r="X25" s="156"/>
    </row>
    <row r="26" spans="1:24" s="11" customFormat="1" ht="94.5">
      <c r="A26" s="191" t="s">
        <v>33</v>
      </c>
      <c r="B26" s="9" t="s">
        <v>26</v>
      </c>
      <c r="C26" s="178" t="s">
        <v>34</v>
      </c>
      <c r="D26" s="12" t="s">
        <v>35</v>
      </c>
      <c r="E26" s="12" t="s">
        <v>36</v>
      </c>
      <c r="F26" s="12" t="s">
        <v>37</v>
      </c>
      <c r="G26" s="180" t="s">
        <v>31</v>
      </c>
      <c r="H26" s="103">
        <v>1</v>
      </c>
      <c r="I26" s="100">
        <v>750000000</v>
      </c>
      <c r="J26" s="150" t="s">
        <v>1624</v>
      </c>
      <c r="K26" s="150" t="s">
        <v>1626</v>
      </c>
      <c r="L26" s="151" t="s">
        <v>1629</v>
      </c>
      <c r="M26" s="100" t="s">
        <v>32</v>
      </c>
      <c r="N26" s="152" t="s">
        <v>1636</v>
      </c>
      <c r="O26" s="152" t="s">
        <v>1637</v>
      </c>
      <c r="P26" s="100">
        <v>245</v>
      </c>
      <c r="Q26" s="151" t="s">
        <v>1638</v>
      </c>
      <c r="R26" s="104">
        <v>632488.8220858895</v>
      </c>
      <c r="S26" s="50">
        <v>14.873000000000001</v>
      </c>
      <c r="T26" s="104">
        <v>9407006.25</v>
      </c>
      <c r="U26" s="104">
        <f aca="true" t="shared" si="0" ref="U26:U31">T26*1.12</f>
        <v>10535847.000000002</v>
      </c>
      <c r="V26" s="100"/>
      <c r="W26" s="100">
        <v>2013</v>
      </c>
      <c r="X26" s="100"/>
    </row>
    <row r="27" spans="1:24" s="11" customFormat="1" ht="110.25">
      <c r="A27" s="191" t="s">
        <v>38</v>
      </c>
      <c r="B27" s="9" t="s">
        <v>26</v>
      </c>
      <c r="C27" s="178" t="s">
        <v>34</v>
      </c>
      <c r="D27" s="12" t="s">
        <v>35</v>
      </c>
      <c r="E27" s="12" t="s">
        <v>36</v>
      </c>
      <c r="F27" s="12" t="s">
        <v>39</v>
      </c>
      <c r="G27" s="180" t="s">
        <v>31</v>
      </c>
      <c r="H27" s="103">
        <v>1</v>
      </c>
      <c r="I27" s="100">
        <v>750000000</v>
      </c>
      <c r="J27" s="150" t="s">
        <v>1624</v>
      </c>
      <c r="K27" s="150" t="s">
        <v>1627</v>
      </c>
      <c r="L27" s="151" t="s">
        <v>1629</v>
      </c>
      <c r="M27" s="100" t="s">
        <v>32</v>
      </c>
      <c r="N27" s="152" t="s">
        <v>1636</v>
      </c>
      <c r="O27" s="152" t="s">
        <v>1637</v>
      </c>
      <c r="P27" s="100">
        <v>245</v>
      </c>
      <c r="Q27" s="151" t="s">
        <v>1638</v>
      </c>
      <c r="R27" s="104">
        <v>18029095.9</v>
      </c>
      <c r="S27" s="104">
        <v>16.9916</v>
      </c>
      <c r="T27" s="104">
        <v>306343185.89</v>
      </c>
      <c r="U27" s="104">
        <f t="shared" si="0"/>
        <v>343104368.1968</v>
      </c>
      <c r="V27" s="100"/>
      <c r="W27" s="100">
        <v>2013</v>
      </c>
      <c r="X27" s="100"/>
    </row>
    <row r="28" spans="1:24" s="11" customFormat="1" ht="110.25">
      <c r="A28" s="191" t="s">
        <v>40</v>
      </c>
      <c r="B28" s="9" t="s">
        <v>26</v>
      </c>
      <c r="C28" s="178" t="s">
        <v>34</v>
      </c>
      <c r="D28" s="12" t="s">
        <v>35</v>
      </c>
      <c r="E28" s="12" t="s">
        <v>36</v>
      </c>
      <c r="F28" s="12" t="s">
        <v>41</v>
      </c>
      <c r="G28" s="180" t="s">
        <v>31</v>
      </c>
      <c r="H28" s="103">
        <v>1</v>
      </c>
      <c r="I28" s="100">
        <v>750000000</v>
      </c>
      <c r="J28" s="150" t="s">
        <v>1624</v>
      </c>
      <c r="K28" s="150" t="s">
        <v>1626</v>
      </c>
      <c r="L28" s="151" t="s">
        <v>1629</v>
      </c>
      <c r="M28" s="100" t="s">
        <v>32</v>
      </c>
      <c r="N28" s="152" t="s">
        <v>1636</v>
      </c>
      <c r="O28" s="152" t="s">
        <v>1637</v>
      </c>
      <c r="P28" s="100">
        <v>245</v>
      </c>
      <c r="Q28" s="151" t="s">
        <v>1638</v>
      </c>
      <c r="R28" s="104">
        <v>32520573.12</v>
      </c>
      <c r="S28" s="104">
        <v>14.873000000000001</v>
      </c>
      <c r="T28" s="104">
        <v>483678484.01</v>
      </c>
      <c r="U28" s="104">
        <v>541719902.1</v>
      </c>
      <c r="V28" s="100"/>
      <c r="W28" s="100">
        <v>2013</v>
      </c>
      <c r="X28" s="100"/>
    </row>
    <row r="29" spans="1:24" s="11" customFormat="1" ht="110.25">
      <c r="A29" s="191" t="s">
        <v>42</v>
      </c>
      <c r="B29" s="9" t="s">
        <v>26</v>
      </c>
      <c r="C29" s="178" t="s">
        <v>34</v>
      </c>
      <c r="D29" s="12" t="s">
        <v>35</v>
      </c>
      <c r="E29" s="12" t="s">
        <v>36</v>
      </c>
      <c r="F29" s="179" t="s">
        <v>43</v>
      </c>
      <c r="G29" s="180" t="s">
        <v>31</v>
      </c>
      <c r="H29" s="103">
        <v>1</v>
      </c>
      <c r="I29" s="100">
        <v>750000000</v>
      </c>
      <c r="J29" s="150" t="s">
        <v>1624</v>
      </c>
      <c r="K29" s="150" t="s">
        <v>1626</v>
      </c>
      <c r="L29" s="151" t="s">
        <v>1630</v>
      </c>
      <c r="M29" s="100" t="s">
        <v>32</v>
      </c>
      <c r="N29" s="152" t="s">
        <v>1636</v>
      </c>
      <c r="O29" s="152" t="s">
        <v>1637</v>
      </c>
      <c r="P29" s="100">
        <v>245</v>
      </c>
      <c r="Q29" s="151" t="s">
        <v>1638</v>
      </c>
      <c r="R29" s="104">
        <v>873878</v>
      </c>
      <c r="S29" s="104">
        <v>14.873</v>
      </c>
      <c r="T29" s="104">
        <v>12997187.49</v>
      </c>
      <c r="U29" s="104">
        <f t="shared" si="0"/>
        <v>14556849.988800002</v>
      </c>
      <c r="V29" s="100"/>
      <c r="W29" s="100">
        <v>2013</v>
      </c>
      <c r="X29" s="100"/>
    </row>
    <row r="30" spans="1:24" s="11" customFormat="1" ht="110.25">
      <c r="A30" s="191" t="s">
        <v>44</v>
      </c>
      <c r="B30" s="9" t="s">
        <v>26</v>
      </c>
      <c r="C30" s="178" t="s">
        <v>34</v>
      </c>
      <c r="D30" s="12" t="s">
        <v>35</v>
      </c>
      <c r="E30" s="12" t="s">
        <v>36</v>
      </c>
      <c r="F30" s="179" t="s">
        <v>45</v>
      </c>
      <c r="G30" s="180" t="s">
        <v>31</v>
      </c>
      <c r="H30" s="103">
        <v>1</v>
      </c>
      <c r="I30" s="100">
        <v>750000000</v>
      </c>
      <c r="J30" s="150" t="s">
        <v>1624</v>
      </c>
      <c r="K30" s="150" t="s">
        <v>1626</v>
      </c>
      <c r="L30" s="151" t="s">
        <v>1631</v>
      </c>
      <c r="M30" s="100" t="s">
        <v>32</v>
      </c>
      <c r="N30" s="152" t="s">
        <v>1636</v>
      </c>
      <c r="O30" s="152" t="s">
        <v>1637</v>
      </c>
      <c r="P30" s="100">
        <v>245</v>
      </c>
      <c r="Q30" s="151" t="s">
        <v>1638</v>
      </c>
      <c r="R30" s="104">
        <v>21513346.23</v>
      </c>
      <c r="S30" s="104">
        <v>13.803</v>
      </c>
      <c r="T30" s="104">
        <v>296948718.01</v>
      </c>
      <c r="U30" s="104">
        <f t="shared" si="0"/>
        <v>332582564.17120004</v>
      </c>
      <c r="V30" s="100"/>
      <c r="W30" s="100">
        <v>2013</v>
      </c>
      <c r="X30" s="100"/>
    </row>
    <row r="31" spans="1:24" s="11" customFormat="1" ht="110.25">
      <c r="A31" s="191" t="s">
        <v>46</v>
      </c>
      <c r="B31" s="9" t="s">
        <v>26</v>
      </c>
      <c r="C31" s="178" t="s">
        <v>34</v>
      </c>
      <c r="D31" s="12" t="s">
        <v>35</v>
      </c>
      <c r="E31" s="12" t="s">
        <v>36</v>
      </c>
      <c r="F31" s="179" t="s">
        <v>47</v>
      </c>
      <c r="G31" s="180" t="s">
        <v>31</v>
      </c>
      <c r="H31" s="103">
        <v>1</v>
      </c>
      <c r="I31" s="100">
        <v>750000000</v>
      </c>
      <c r="J31" s="150" t="s">
        <v>1624</v>
      </c>
      <c r="K31" s="150" t="s">
        <v>1626</v>
      </c>
      <c r="L31" s="151" t="s">
        <v>1631</v>
      </c>
      <c r="M31" s="100" t="s">
        <v>32</v>
      </c>
      <c r="N31" s="152" t="s">
        <v>1636</v>
      </c>
      <c r="O31" s="152" t="s">
        <v>1637</v>
      </c>
      <c r="P31" s="100">
        <v>245</v>
      </c>
      <c r="Q31" s="151" t="s">
        <v>1638</v>
      </c>
      <c r="R31" s="104">
        <v>474256.9161554192</v>
      </c>
      <c r="S31" s="104">
        <v>16.5957</v>
      </c>
      <c r="T31" s="104">
        <v>7870625.5</v>
      </c>
      <c r="U31" s="104">
        <f t="shared" si="0"/>
        <v>8815100.56</v>
      </c>
      <c r="V31" s="100"/>
      <c r="W31" s="100">
        <v>2013</v>
      </c>
      <c r="X31" s="100"/>
    </row>
    <row r="32" spans="1:24" ht="75" customHeight="1">
      <c r="A32" s="191" t="s">
        <v>48</v>
      </c>
      <c r="B32" s="9" t="s">
        <v>26</v>
      </c>
      <c r="C32" s="173" t="s">
        <v>49</v>
      </c>
      <c r="D32" s="173" t="s">
        <v>50</v>
      </c>
      <c r="E32" s="173" t="s">
        <v>51</v>
      </c>
      <c r="F32" s="173" t="s">
        <v>52</v>
      </c>
      <c r="G32" s="322" t="s">
        <v>2022</v>
      </c>
      <c r="H32" s="103">
        <v>0</v>
      </c>
      <c r="I32" s="100">
        <v>750000000</v>
      </c>
      <c r="J32" s="150" t="s">
        <v>1624</v>
      </c>
      <c r="K32" s="150" t="s">
        <v>1632</v>
      </c>
      <c r="L32" s="151" t="s">
        <v>1639</v>
      </c>
      <c r="M32" s="100" t="s">
        <v>32</v>
      </c>
      <c r="N32" s="152" t="s">
        <v>1640</v>
      </c>
      <c r="O32" s="152" t="s">
        <v>1641</v>
      </c>
      <c r="P32" s="100">
        <v>796</v>
      </c>
      <c r="Q32" s="153" t="s">
        <v>1635</v>
      </c>
      <c r="R32" s="153">
        <v>1</v>
      </c>
      <c r="S32" s="112">
        <v>5250000</v>
      </c>
      <c r="T32" s="154">
        <f>R32*S32</f>
        <v>5250000</v>
      </c>
      <c r="U32" s="104">
        <f>T32*1.12</f>
        <v>5880000.000000001</v>
      </c>
      <c r="V32" s="100"/>
      <c r="W32" s="100">
        <v>2014</v>
      </c>
      <c r="X32" s="100"/>
    </row>
    <row r="33" spans="1:24" ht="93.75" customHeight="1">
      <c r="A33" s="191" t="s">
        <v>53</v>
      </c>
      <c r="B33" s="9" t="s">
        <v>26</v>
      </c>
      <c r="C33" s="178" t="s">
        <v>34</v>
      </c>
      <c r="D33" s="12" t="s">
        <v>35</v>
      </c>
      <c r="E33" s="12" t="s">
        <v>36</v>
      </c>
      <c r="F33" s="179" t="s">
        <v>54</v>
      </c>
      <c r="G33" s="180" t="s">
        <v>31</v>
      </c>
      <c r="H33" s="103">
        <v>1</v>
      </c>
      <c r="I33" s="100">
        <v>750000000</v>
      </c>
      <c r="J33" s="150" t="s">
        <v>1624</v>
      </c>
      <c r="K33" s="150" t="s">
        <v>1626</v>
      </c>
      <c r="L33" s="151" t="s">
        <v>1642</v>
      </c>
      <c r="M33" s="100" t="s">
        <v>32</v>
      </c>
      <c r="N33" s="152" t="s">
        <v>1636</v>
      </c>
      <c r="O33" s="152" t="s">
        <v>1637</v>
      </c>
      <c r="P33" s="100">
        <v>245</v>
      </c>
      <c r="Q33" s="151" t="s">
        <v>1638</v>
      </c>
      <c r="R33" s="104">
        <v>997781.4548399999</v>
      </c>
      <c r="S33" s="104">
        <v>16.6813</v>
      </c>
      <c r="T33" s="104">
        <v>16644291.78</v>
      </c>
      <c r="U33" s="104">
        <v>18641606.8</v>
      </c>
      <c r="V33" s="100"/>
      <c r="W33" s="100">
        <v>2013</v>
      </c>
      <c r="X33" s="104"/>
    </row>
    <row r="34" spans="1:24" ht="100.5" customHeight="1">
      <c r="A34" s="191" t="s">
        <v>55</v>
      </c>
      <c r="B34" s="9" t="s">
        <v>26</v>
      </c>
      <c r="C34" s="178" t="s">
        <v>34</v>
      </c>
      <c r="D34" s="12" t="s">
        <v>35</v>
      </c>
      <c r="E34" s="12" t="s">
        <v>36</v>
      </c>
      <c r="F34" s="179" t="s">
        <v>56</v>
      </c>
      <c r="G34" s="180" t="s">
        <v>31</v>
      </c>
      <c r="H34" s="103">
        <v>1</v>
      </c>
      <c r="I34" s="100">
        <v>750000000</v>
      </c>
      <c r="J34" s="150" t="s">
        <v>1624</v>
      </c>
      <c r="K34" s="150" t="s">
        <v>1626</v>
      </c>
      <c r="L34" s="151" t="s">
        <v>1643</v>
      </c>
      <c r="M34" s="100" t="s">
        <v>32</v>
      </c>
      <c r="N34" s="152" t="s">
        <v>1636</v>
      </c>
      <c r="O34" s="152" t="s">
        <v>1637</v>
      </c>
      <c r="P34" s="100">
        <v>245</v>
      </c>
      <c r="Q34" s="151" t="s">
        <v>1638</v>
      </c>
      <c r="R34" s="104">
        <v>3873435.46</v>
      </c>
      <c r="S34" s="104">
        <v>15.2368</v>
      </c>
      <c r="T34" s="104">
        <v>59018761.42</v>
      </c>
      <c r="U34" s="104">
        <f aca="true" t="shared" si="1" ref="U34:U87">T34*1.12</f>
        <v>66101012.790400006</v>
      </c>
      <c r="V34" s="100"/>
      <c r="W34" s="100">
        <v>2013</v>
      </c>
      <c r="X34" s="104"/>
    </row>
    <row r="35" spans="1:24" ht="101.25" customHeight="1">
      <c r="A35" s="191" t="s">
        <v>57</v>
      </c>
      <c r="B35" s="9" t="s">
        <v>26</v>
      </c>
      <c r="C35" s="176" t="s">
        <v>58</v>
      </c>
      <c r="D35" s="13" t="s">
        <v>59</v>
      </c>
      <c r="E35" s="176" t="s">
        <v>60</v>
      </c>
      <c r="F35" s="176" t="s">
        <v>61</v>
      </c>
      <c r="G35" s="322" t="s">
        <v>2022</v>
      </c>
      <c r="H35" s="135">
        <v>1</v>
      </c>
      <c r="I35" s="153">
        <v>750000000</v>
      </c>
      <c r="J35" s="150" t="s">
        <v>1624</v>
      </c>
      <c r="K35" s="163" t="s">
        <v>1644</v>
      </c>
      <c r="L35" s="150" t="s">
        <v>1624</v>
      </c>
      <c r="M35" s="154" t="s">
        <v>32</v>
      </c>
      <c r="N35" s="154" t="s">
        <v>1645</v>
      </c>
      <c r="O35" s="153" t="s">
        <v>1646</v>
      </c>
      <c r="P35" s="161">
        <v>112</v>
      </c>
      <c r="Q35" s="155" t="s">
        <v>1647</v>
      </c>
      <c r="R35" s="164">
        <v>197220</v>
      </c>
      <c r="S35" s="127">
        <f>118/1.12</f>
        <v>105.35714285714285</v>
      </c>
      <c r="T35" s="132">
        <v>20779099.2</v>
      </c>
      <c r="U35" s="132">
        <f t="shared" si="1"/>
        <v>23272591.104000002</v>
      </c>
      <c r="V35" s="161"/>
      <c r="W35" s="161">
        <v>2014</v>
      </c>
      <c r="X35" s="244"/>
    </row>
    <row r="36" spans="1:24" ht="98.25" customHeight="1">
      <c r="A36" s="175" t="s">
        <v>62</v>
      </c>
      <c r="B36" s="9" t="s">
        <v>26</v>
      </c>
      <c r="C36" s="175" t="s">
        <v>63</v>
      </c>
      <c r="D36" s="175" t="s">
        <v>64</v>
      </c>
      <c r="E36" s="175" t="s">
        <v>65</v>
      </c>
      <c r="F36" s="175"/>
      <c r="G36" s="173" t="s">
        <v>1866</v>
      </c>
      <c r="H36" s="135">
        <v>0.9</v>
      </c>
      <c r="I36" s="153">
        <v>750000000</v>
      </c>
      <c r="J36" s="150" t="s">
        <v>1624</v>
      </c>
      <c r="K36" s="163" t="s">
        <v>1632</v>
      </c>
      <c r="L36" s="150" t="s">
        <v>1624</v>
      </c>
      <c r="M36" s="154" t="s">
        <v>32</v>
      </c>
      <c r="N36" s="154" t="s">
        <v>1648</v>
      </c>
      <c r="O36" s="153" t="s">
        <v>1649</v>
      </c>
      <c r="P36" s="100">
        <v>796</v>
      </c>
      <c r="Q36" s="164" t="s">
        <v>1635</v>
      </c>
      <c r="R36" s="117">
        <v>180</v>
      </c>
      <c r="S36" s="154">
        <v>4642.85</v>
      </c>
      <c r="T36" s="154">
        <f aca="true" t="shared" si="2" ref="T36:T44">R36*S36</f>
        <v>835713.0000000001</v>
      </c>
      <c r="U36" s="154">
        <f t="shared" si="1"/>
        <v>935998.5600000002</v>
      </c>
      <c r="V36" s="161" t="s">
        <v>1841</v>
      </c>
      <c r="W36" s="161">
        <v>2014</v>
      </c>
      <c r="X36" s="244"/>
    </row>
    <row r="37" spans="1:24" ht="103.5" customHeight="1">
      <c r="A37" s="175" t="s">
        <v>66</v>
      </c>
      <c r="B37" s="9" t="s">
        <v>26</v>
      </c>
      <c r="C37" s="175" t="s">
        <v>67</v>
      </c>
      <c r="D37" s="175" t="s">
        <v>64</v>
      </c>
      <c r="E37" s="175" t="s">
        <v>68</v>
      </c>
      <c r="F37" s="175"/>
      <c r="G37" s="173" t="s">
        <v>1866</v>
      </c>
      <c r="H37" s="135">
        <v>0.9</v>
      </c>
      <c r="I37" s="153">
        <v>750000000</v>
      </c>
      <c r="J37" s="150" t="s">
        <v>1624</v>
      </c>
      <c r="K37" s="163" t="s">
        <v>1632</v>
      </c>
      <c r="L37" s="150" t="s">
        <v>1624</v>
      </c>
      <c r="M37" s="154" t="s">
        <v>32</v>
      </c>
      <c r="N37" s="154" t="s">
        <v>1648</v>
      </c>
      <c r="O37" s="153" t="s">
        <v>1649</v>
      </c>
      <c r="P37" s="100">
        <v>796</v>
      </c>
      <c r="Q37" s="164" t="s">
        <v>1635</v>
      </c>
      <c r="R37" s="117">
        <v>180</v>
      </c>
      <c r="S37" s="154">
        <f>1500/1.12</f>
        <v>1339.2857142857142</v>
      </c>
      <c r="T37" s="154">
        <f t="shared" si="2"/>
        <v>241071.42857142855</v>
      </c>
      <c r="U37" s="154">
        <f t="shared" si="1"/>
        <v>270000</v>
      </c>
      <c r="V37" s="161" t="s">
        <v>1841</v>
      </c>
      <c r="W37" s="161">
        <v>2014</v>
      </c>
      <c r="X37" s="244"/>
    </row>
    <row r="38" spans="1:24" ht="102.75" customHeight="1">
      <c r="A38" s="175" t="s">
        <v>69</v>
      </c>
      <c r="B38" s="9" t="s">
        <v>26</v>
      </c>
      <c r="C38" s="175" t="s">
        <v>70</v>
      </c>
      <c r="D38" s="175" t="s">
        <v>64</v>
      </c>
      <c r="E38" s="192" t="s">
        <v>71</v>
      </c>
      <c r="F38" s="175"/>
      <c r="G38" s="173" t="s">
        <v>1866</v>
      </c>
      <c r="H38" s="135">
        <v>0.9</v>
      </c>
      <c r="I38" s="153">
        <v>750000000</v>
      </c>
      <c r="J38" s="150" t="s">
        <v>1624</v>
      </c>
      <c r="K38" s="163" t="s">
        <v>1632</v>
      </c>
      <c r="L38" s="150" t="s">
        <v>1624</v>
      </c>
      <c r="M38" s="154" t="s">
        <v>32</v>
      </c>
      <c r="N38" s="154" t="s">
        <v>1648</v>
      </c>
      <c r="O38" s="153" t="s">
        <v>1649</v>
      </c>
      <c r="P38" s="100">
        <v>796</v>
      </c>
      <c r="Q38" s="164" t="s">
        <v>1635</v>
      </c>
      <c r="R38" s="117">
        <v>180</v>
      </c>
      <c r="S38" s="154">
        <f>3500/1.12</f>
        <v>3124.9999999999995</v>
      </c>
      <c r="T38" s="154">
        <f t="shared" si="2"/>
        <v>562499.9999999999</v>
      </c>
      <c r="U38" s="154">
        <f t="shared" si="1"/>
        <v>629999.9999999999</v>
      </c>
      <c r="V38" s="161" t="s">
        <v>1841</v>
      </c>
      <c r="W38" s="161">
        <v>2014</v>
      </c>
      <c r="X38" s="244"/>
    </row>
    <row r="39" spans="1:24" ht="101.25" customHeight="1">
      <c r="A39" s="191" t="s">
        <v>72</v>
      </c>
      <c r="B39" s="9" t="s">
        <v>26</v>
      </c>
      <c r="C39" s="176" t="s">
        <v>73</v>
      </c>
      <c r="D39" s="193" t="s">
        <v>74</v>
      </c>
      <c r="E39" s="193" t="s">
        <v>75</v>
      </c>
      <c r="F39" s="188"/>
      <c r="G39" s="173" t="s">
        <v>1866</v>
      </c>
      <c r="H39" s="135">
        <v>0.8</v>
      </c>
      <c r="I39" s="153">
        <v>750000000</v>
      </c>
      <c r="J39" s="150" t="s">
        <v>1624</v>
      </c>
      <c r="K39" s="163" t="s">
        <v>1632</v>
      </c>
      <c r="L39" s="150" t="s">
        <v>1624</v>
      </c>
      <c r="M39" s="154" t="s">
        <v>32</v>
      </c>
      <c r="N39" s="154" t="s">
        <v>1648</v>
      </c>
      <c r="O39" s="153" t="s">
        <v>1649</v>
      </c>
      <c r="P39" s="100">
        <v>796</v>
      </c>
      <c r="Q39" s="164" t="s">
        <v>1635</v>
      </c>
      <c r="R39" s="117">
        <v>36</v>
      </c>
      <c r="S39" s="154">
        <f>35000/1.12</f>
        <v>31249.999999999996</v>
      </c>
      <c r="T39" s="154">
        <f t="shared" si="2"/>
        <v>1124999.9999999998</v>
      </c>
      <c r="U39" s="154">
        <f t="shared" si="1"/>
        <v>1259999.9999999998</v>
      </c>
      <c r="V39" s="161" t="s">
        <v>1841</v>
      </c>
      <c r="W39" s="161">
        <v>2014</v>
      </c>
      <c r="X39" s="244"/>
    </row>
    <row r="40" spans="1:24" ht="103.5" customHeight="1">
      <c r="A40" s="191" t="s">
        <v>76</v>
      </c>
      <c r="B40" s="9" t="s">
        <v>26</v>
      </c>
      <c r="C40" s="176" t="s">
        <v>77</v>
      </c>
      <c r="D40" s="193" t="s">
        <v>78</v>
      </c>
      <c r="E40" s="193" t="s">
        <v>79</v>
      </c>
      <c r="F40" s="193"/>
      <c r="G40" s="173" t="s">
        <v>1866</v>
      </c>
      <c r="H40" s="135">
        <v>0.8</v>
      </c>
      <c r="I40" s="153">
        <v>750000000</v>
      </c>
      <c r="J40" s="150" t="s">
        <v>1624</v>
      </c>
      <c r="K40" s="163" t="s">
        <v>1632</v>
      </c>
      <c r="L40" s="150" t="s">
        <v>1624</v>
      </c>
      <c r="M40" s="154" t="s">
        <v>32</v>
      </c>
      <c r="N40" s="154" t="s">
        <v>1648</v>
      </c>
      <c r="O40" s="153" t="s">
        <v>1649</v>
      </c>
      <c r="P40" s="100">
        <v>796</v>
      </c>
      <c r="Q40" s="164" t="s">
        <v>1635</v>
      </c>
      <c r="R40" s="117">
        <v>36</v>
      </c>
      <c r="S40" s="154">
        <f>10000/1.12</f>
        <v>8928.571428571428</v>
      </c>
      <c r="T40" s="154">
        <f t="shared" si="2"/>
        <v>321428.57142857136</v>
      </c>
      <c r="U40" s="154">
        <f t="shared" si="1"/>
        <v>359999.99999999994</v>
      </c>
      <c r="V40" s="161" t="s">
        <v>1841</v>
      </c>
      <c r="W40" s="161">
        <v>2014</v>
      </c>
      <c r="X40" s="244"/>
    </row>
    <row r="41" spans="1:24" ht="99.75" customHeight="1">
      <c r="A41" s="191" t="s">
        <v>80</v>
      </c>
      <c r="B41" s="9" t="s">
        <v>26</v>
      </c>
      <c r="C41" s="176" t="s">
        <v>81</v>
      </c>
      <c r="D41" s="176" t="s">
        <v>82</v>
      </c>
      <c r="E41" s="176" t="s">
        <v>83</v>
      </c>
      <c r="F41" s="176"/>
      <c r="G41" s="173" t="s">
        <v>1866</v>
      </c>
      <c r="H41" s="135">
        <v>0.8</v>
      </c>
      <c r="I41" s="153">
        <v>750000000</v>
      </c>
      <c r="J41" s="150" t="s">
        <v>1624</v>
      </c>
      <c r="K41" s="163" t="s">
        <v>1632</v>
      </c>
      <c r="L41" s="150" t="s">
        <v>1624</v>
      </c>
      <c r="M41" s="154" t="s">
        <v>32</v>
      </c>
      <c r="N41" s="154" t="s">
        <v>1648</v>
      </c>
      <c r="O41" s="153" t="s">
        <v>1649</v>
      </c>
      <c r="P41" s="100">
        <v>796</v>
      </c>
      <c r="Q41" s="164" t="s">
        <v>1635</v>
      </c>
      <c r="R41" s="117">
        <v>36</v>
      </c>
      <c r="S41" s="154">
        <f>5100/1.12</f>
        <v>4553.571428571428</v>
      </c>
      <c r="T41" s="154">
        <f t="shared" si="2"/>
        <v>163928.57142857142</v>
      </c>
      <c r="U41" s="154">
        <f t="shared" si="1"/>
        <v>183600</v>
      </c>
      <c r="V41" s="161" t="s">
        <v>1841</v>
      </c>
      <c r="W41" s="161">
        <v>2014</v>
      </c>
      <c r="X41" s="244"/>
    </row>
    <row r="42" spans="1:24" ht="126.75" customHeight="1">
      <c r="A42" s="191" t="s">
        <v>84</v>
      </c>
      <c r="B42" s="9" t="s">
        <v>26</v>
      </c>
      <c r="C42" s="176" t="s">
        <v>85</v>
      </c>
      <c r="D42" s="176" t="s">
        <v>86</v>
      </c>
      <c r="E42" s="175" t="s">
        <v>87</v>
      </c>
      <c r="F42" s="175"/>
      <c r="G42" s="173" t="s">
        <v>1866</v>
      </c>
      <c r="H42" s="135">
        <v>0.8</v>
      </c>
      <c r="I42" s="153">
        <v>750000000</v>
      </c>
      <c r="J42" s="150" t="s">
        <v>1624</v>
      </c>
      <c r="K42" s="163" t="s">
        <v>1632</v>
      </c>
      <c r="L42" s="150" t="s">
        <v>1624</v>
      </c>
      <c r="M42" s="154" t="s">
        <v>32</v>
      </c>
      <c r="N42" s="154" t="s">
        <v>1648</v>
      </c>
      <c r="O42" s="153" t="s">
        <v>1649</v>
      </c>
      <c r="P42" s="100">
        <v>796</v>
      </c>
      <c r="Q42" s="164" t="s">
        <v>1635</v>
      </c>
      <c r="R42" s="117">
        <v>36</v>
      </c>
      <c r="S42" s="154">
        <f>10000/1.12</f>
        <v>8928.571428571428</v>
      </c>
      <c r="T42" s="154">
        <f t="shared" si="2"/>
        <v>321428.57142857136</v>
      </c>
      <c r="U42" s="154">
        <f t="shared" si="1"/>
        <v>359999.99999999994</v>
      </c>
      <c r="V42" s="161" t="s">
        <v>1841</v>
      </c>
      <c r="W42" s="161">
        <v>2014</v>
      </c>
      <c r="X42" s="244"/>
    </row>
    <row r="43" spans="1:24" ht="103.5" customHeight="1">
      <c r="A43" s="191" t="s">
        <v>88</v>
      </c>
      <c r="B43" s="9" t="s">
        <v>26</v>
      </c>
      <c r="C43" s="175" t="s">
        <v>89</v>
      </c>
      <c r="D43" s="175" t="s">
        <v>90</v>
      </c>
      <c r="E43" s="175" t="s">
        <v>91</v>
      </c>
      <c r="F43" s="175"/>
      <c r="G43" s="173" t="s">
        <v>1866</v>
      </c>
      <c r="H43" s="135">
        <v>0.8</v>
      </c>
      <c r="I43" s="153">
        <v>750000000</v>
      </c>
      <c r="J43" s="150" t="s">
        <v>1624</v>
      </c>
      <c r="K43" s="163" t="s">
        <v>1632</v>
      </c>
      <c r="L43" s="150" t="s">
        <v>1624</v>
      </c>
      <c r="M43" s="154" t="s">
        <v>32</v>
      </c>
      <c r="N43" s="154" t="s">
        <v>1648</v>
      </c>
      <c r="O43" s="153" t="s">
        <v>1649</v>
      </c>
      <c r="P43" s="100">
        <v>796</v>
      </c>
      <c r="Q43" s="164" t="s">
        <v>1635</v>
      </c>
      <c r="R43" s="117">
        <v>260</v>
      </c>
      <c r="S43" s="154">
        <f>2000/1.12</f>
        <v>1785.7142857142856</v>
      </c>
      <c r="T43" s="154">
        <f t="shared" si="2"/>
        <v>464285.71428571426</v>
      </c>
      <c r="U43" s="154">
        <f t="shared" si="1"/>
        <v>520000</v>
      </c>
      <c r="V43" s="161" t="s">
        <v>1841</v>
      </c>
      <c r="W43" s="161">
        <v>2014</v>
      </c>
      <c r="X43" s="244"/>
    </row>
    <row r="44" spans="1:24" ht="111.75" customHeight="1">
      <c r="A44" s="191" t="s">
        <v>92</v>
      </c>
      <c r="B44" s="9" t="s">
        <v>26</v>
      </c>
      <c r="C44" s="175" t="s">
        <v>93</v>
      </c>
      <c r="D44" s="175" t="s">
        <v>90</v>
      </c>
      <c r="E44" s="175" t="s">
        <v>94</v>
      </c>
      <c r="F44" s="175"/>
      <c r="G44" s="173" t="s">
        <v>1866</v>
      </c>
      <c r="H44" s="135">
        <v>0.8</v>
      </c>
      <c r="I44" s="153">
        <v>750000000</v>
      </c>
      <c r="J44" s="150" t="s">
        <v>1624</v>
      </c>
      <c r="K44" s="163" t="s">
        <v>1632</v>
      </c>
      <c r="L44" s="150" t="s">
        <v>1624</v>
      </c>
      <c r="M44" s="154" t="s">
        <v>32</v>
      </c>
      <c r="N44" s="154" t="s">
        <v>1648</v>
      </c>
      <c r="O44" s="153" t="s">
        <v>1649</v>
      </c>
      <c r="P44" s="100">
        <v>796</v>
      </c>
      <c r="Q44" s="164" t="s">
        <v>1635</v>
      </c>
      <c r="R44" s="117">
        <v>100</v>
      </c>
      <c r="S44" s="154">
        <f>950/1.12</f>
        <v>848.2142857142857</v>
      </c>
      <c r="T44" s="154">
        <f t="shared" si="2"/>
        <v>84821.42857142857</v>
      </c>
      <c r="U44" s="154">
        <f t="shared" si="1"/>
        <v>95000</v>
      </c>
      <c r="V44" s="161" t="s">
        <v>1841</v>
      </c>
      <c r="W44" s="161">
        <v>2014</v>
      </c>
      <c r="X44" s="244"/>
    </row>
    <row r="45" spans="1:24" ht="105" customHeight="1">
      <c r="A45" s="459" t="s">
        <v>95</v>
      </c>
      <c r="B45" s="9" t="s">
        <v>26</v>
      </c>
      <c r="C45" s="153" t="s">
        <v>96</v>
      </c>
      <c r="D45" s="175" t="s">
        <v>97</v>
      </c>
      <c r="E45" s="175" t="s">
        <v>98</v>
      </c>
      <c r="F45" s="175"/>
      <c r="G45" s="348" t="s">
        <v>31</v>
      </c>
      <c r="H45" s="135">
        <v>0</v>
      </c>
      <c r="I45" s="153">
        <v>750000000</v>
      </c>
      <c r="J45" s="150" t="s">
        <v>1624</v>
      </c>
      <c r="K45" s="163" t="s">
        <v>1632</v>
      </c>
      <c r="L45" s="150" t="s">
        <v>1624</v>
      </c>
      <c r="M45" s="154" t="s">
        <v>32</v>
      </c>
      <c r="N45" s="154" t="s">
        <v>1648</v>
      </c>
      <c r="O45" s="153" t="s">
        <v>1650</v>
      </c>
      <c r="P45" s="161">
        <v>796</v>
      </c>
      <c r="Q45" s="161" t="s">
        <v>1635</v>
      </c>
      <c r="R45" s="117">
        <v>6</v>
      </c>
      <c r="S45" s="154">
        <f>7500/1.12</f>
        <v>6696.428571428571</v>
      </c>
      <c r="T45" s="154">
        <v>0</v>
      </c>
      <c r="U45" s="154">
        <f t="shared" si="1"/>
        <v>0</v>
      </c>
      <c r="V45" s="161"/>
      <c r="W45" s="161">
        <v>2014</v>
      </c>
      <c r="X45" s="460"/>
    </row>
    <row r="46" spans="1:24" ht="105" customHeight="1">
      <c r="A46" s="355" t="s">
        <v>2237</v>
      </c>
      <c r="B46" s="9" t="s">
        <v>26</v>
      </c>
      <c r="C46" s="153" t="s">
        <v>96</v>
      </c>
      <c r="D46" s="175" t="s">
        <v>97</v>
      </c>
      <c r="E46" s="175" t="s">
        <v>98</v>
      </c>
      <c r="F46" s="175"/>
      <c r="G46" s="348" t="s">
        <v>31</v>
      </c>
      <c r="H46" s="135">
        <v>0</v>
      </c>
      <c r="I46" s="153">
        <v>750000000</v>
      </c>
      <c r="J46" s="150" t="s">
        <v>1624</v>
      </c>
      <c r="K46" s="156" t="s">
        <v>1644</v>
      </c>
      <c r="L46" s="150" t="s">
        <v>1624</v>
      </c>
      <c r="M46" s="154" t="s">
        <v>32</v>
      </c>
      <c r="N46" s="156" t="s">
        <v>1644</v>
      </c>
      <c r="O46" s="153" t="s">
        <v>1650</v>
      </c>
      <c r="P46" s="161">
        <v>796</v>
      </c>
      <c r="Q46" s="161" t="s">
        <v>1635</v>
      </c>
      <c r="R46" s="117">
        <v>6</v>
      </c>
      <c r="S46" s="154">
        <f>7500/1.12</f>
        <v>6696.428571428571</v>
      </c>
      <c r="T46" s="154">
        <f>R46*S46</f>
        <v>40178.57142857142</v>
      </c>
      <c r="U46" s="154">
        <f>T46*1.12</f>
        <v>44999.99999999999</v>
      </c>
      <c r="V46" s="161"/>
      <c r="W46" s="161">
        <v>2014</v>
      </c>
      <c r="X46" s="161">
        <v>11.14</v>
      </c>
    </row>
    <row r="47" spans="1:24" ht="105.75" customHeight="1">
      <c r="A47" s="355" t="s">
        <v>99</v>
      </c>
      <c r="B47" s="9" t="s">
        <v>26</v>
      </c>
      <c r="C47" s="461" t="s">
        <v>100</v>
      </c>
      <c r="D47" s="176" t="s">
        <v>101</v>
      </c>
      <c r="E47" s="175" t="s">
        <v>102</v>
      </c>
      <c r="F47" s="163"/>
      <c r="G47" s="163" t="s">
        <v>31</v>
      </c>
      <c r="H47" s="135">
        <v>0</v>
      </c>
      <c r="I47" s="153">
        <v>750000000</v>
      </c>
      <c r="J47" s="150" t="s">
        <v>1624</v>
      </c>
      <c r="K47" s="163" t="s">
        <v>1632</v>
      </c>
      <c r="L47" s="150" t="s">
        <v>1624</v>
      </c>
      <c r="M47" s="154" t="s">
        <v>32</v>
      </c>
      <c r="N47" s="154" t="s">
        <v>1648</v>
      </c>
      <c r="O47" s="153" t="s">
        <v>1650</v>
      </c>
      <c r="P47" s="161">
        <v>796</v>
      </c>
      <c r="Q47" s="161" t="s">
        <v>1635</v>
      </c>
      <c r="R47" s="117">
        <v>6</v>
      </c>
      <c r="S47" s="154">
        <f>7000/1.12</f>
        <v>6249.999999999999</v>
      </c>
      <c r="T47" s="154">
        <v>0</v>
      </c>
      <c r="U47" s="154">
        <f t="shared" si="1"/>
        <v>0</v>
      </c>
      <c r="V47" s="161"/>
      <c r="W47" s="161">
        <v>2014</v>
      </c>
      <c r="X47" s="161"/>
    </row>
    <row r="48" spans="1:24" ht="105.75" customHeight="1">
      <c r="A48" s="355" t="s">
        <v>2238</v>
      </c>
      <c r="B48" s="9" t="s">
        <v>26</v>
      </c>
      <c r="C48" s="461" t="s">
        <v>100</v>
      </c>
      <c r="D48" s="176" t="s">
        <v>101</v>
      </c>
      <c r="E48" s="175" t="s">
        <v>102</v>
      </c>
      <c r="F48" s="163"/>
      <c r="G48" s="163" t="s">
        <v>31</v>
      </c>
      <c r="H48" s="135">
        <v>0</v>
      </c>
      <c r="I48" s="153">
        <v>750000000</v>
      </c>
      <c r="J48" s="150" t="s">
        <v>1624</v>
      </c>
      <c r="K48" s="163" t="s">
        <v>1632</v>
      </c>
      <c r="L48" s="150" t="s">
        <v>1624</v>
      </c>
      <c r="M48" s="154" t="s">
        <v>32</v>
      </c>
      <c r="N48" s="156" t="s">
        <v>1644</v>
      </c>
      <c r="O48" s="153" t="s">
        <v>1650</v>
      </c>
      <c r="P48" s="161">
        <v>796</v>
      </c>
      <c r="Q48" s="161" t="s">
        <v>1635</v>
      </c>
      <c r="R48" s="117">
        <v>6</v>
      </c>
      <c r="S48" s="154">
        <f>7000/1.12</f>
        <v>6249.999999999999</v>
      </c>
      <c r="T48" s="154">
        <f>R48*S48</f>
        <v>37499.99999999999</v>
      </c>
      <c r="U48" s="154">
        <f>T48*1.12</f>
        <v>41999.99999999999</v>
      </c>
      <c r="V48" s="161"/>
      <c r="W48" s="161">
        <v>2014</v>
      </c>
      <c r="X48" s="161">
        <v>11.14</v>
      </c>
    </row>
    <row r="49" spans="1:24" ht="147" customHeight="1">
      <c r="A49" s="355" t="s">
        <v>103</v>
      </c>
      <c r="B49" s="9" t="s">
        <v>26</v>
      </c>
      <c r="C49" s="461" t="s">
        <v>104</v>
      </c>
      <c r="D49" s="176" t="s">
        <v>105</v>
      </c>
      <c r="E49" s="175" t="s">
        <v>106</v>
      </c>
      <c r="F49" s="462"/>
      <c r="G49" s="348" t="s">
        <v>1866</v>
      </c>
      <c r="H49" s="135">
        <v>0.9</v>
      </c>
      <c r="I49" s="153">
        <v>750000000</v>
      </c>
      <c r="J49" s="150" t="s">
        <v>1624</v>
      </c>
      <c r="K49" s="163" t="s">
        <v>1632</v>
      </c>
      <c r="L49" s="150" t="s">
        <v>1624</v>
      </c>
      <c r="M49" s="154" t="s">
        <v>32</v>
      </c>
      <c r="N49" s="154" t="s">
        <v>1648</v>
      </c>
      <c r="O49" s="153" t="s">
        <v>1649</v>
      </c>
      <c r="P49" s="161">
        <v>704</v>
      </c>
      <c r="Q49" s="161" t="s">
        <v>1651</v>
      </c>
      <c r="R49" s="117">
        <v>6</v>
      </c>
      <c r="S49" s="154">
        <f>12000/1.12</f>
        <v>10714.285714285714</v>
      </c>
      <c r="T49" s="154">
        <v>0</v>
      </c>
      <c r="U49" s="154">
        <f t="shared" si="1"/>
        <v>0</v>
      </c>
      <c r="V49" s="161" t="s">
        <v>2239</v>
      </c>
      <c r="W49" s="161">
        <v>2014</v>
      </c>
      <c r="X49" s="161"/>
    </row>
    <row r="50" spans="1:24" ht="147" customHeight="1">
      <c r="A50" s="355" t="s">
        <v>2240</v>
      </c>
      <c r="B50" s="9" t="s">
        <v>26</v>
      </c>
      <c r="C50" s="461" t="s">
        <v>104</v>
      </c>
      <c r="D50" s="176" t="s">
        <v>105</v>
      </c>
      <c r="E50" s="175" t="s">
        <v>106</v>
      </c>
      <c r="F50" s="462"/>
      <c r="G50" s="348" t="s">
        <v>1866</v>
      </c>
      <c r="H50" s="135">
        <v>0</v>
      </c>
      <c r="I50" s="153">
        <v>750000000</v>
      </c>
      <c r="J50" s="150" t="s">
        <v>1624</v>
      </c>
      <c r="K50" s="156" t="s">
        <v>1644</v>
      </c>
      <c r="L50" s="150" t="s">
        <v>1624</v>
      </c>
      <c r="M50" s="154" t="s">
        <v>32</v>
      </c>
      <c r="N50" s="156" t="s">
        <v>1644</v>
      </c>
      <c r="O50" s="153" t="s">
        <v>1650</v>
      </c>
      <c r="P50" s="161">
        <v>704</v>
      </c>
      <c r="Q50" s="161" t="s">
        <v>1651</v>
      </c>
      <c r="R50" s="117">
        <v>6</v>
      </c>
      <c r="S50" s="154">
        <f>12000/1.12</f>
        <v>10714.285714285714</v>
      </c>
      <c r="T50" s="154">
        <f>R50*S50</f>
        <v>64285.71428571428</v>
      </c>
      <c r="U50" s="154">
        <f>T50*1.12</f>
        <v>72000</v>
      </c>
      <c r="V50" s="161"/>
      <c r="W50" s="161">
        <v>2014</v>
      </c>
      <c r="X50" s="161" t="s">
        <v>2241</v>
      </c>
    </row>
    <row r="51" spans="1:24" ht="108" customHeight="1">
      <c r="A51" s="355" t="s">
        <v>107</v>
      </c>
      <c r="B51" s="9" t="s">
        <v>26</v>
      </c>
      <c r="C51" s="461" t="s">
        <v>108</v>
      </c>
      <c r="D51" s="176" t="s">
        <v>109</v>
      </c>
      <c r="E51" s="462" t="s">
        <v>110</v>
      </c>
      <c r="F51" s="163"/>
      <c r="G51" s="348" t="s">
        <v>1866</v>
      </c>
      <c r="H51" s="135">
        <v>0.9</v>
      </c>
      <c r="I51" s="153">
        <v>750000000</v>
      </c>
      <c r="J51" s="150" t="s">
        <v>1624</v>
      </c>
      <c r="K51" s="163" t="s">
        <v>1632</v>
      </c>
      <c r="L51" s="150" t="s">
        <v>1624</v>
      </c>
      <c r="M51" s="154" t="s">
        <v>32</v>
      </c>
      <c r="N51" s="154" t="s">
        <v>1648</v>
      </c>
      <c r="O51" s="153" t="s">
        <v>1649</v>
      </c>
      <c r="P51" s="161">
        <v>704</v>
      </c>
      <c r="Q51" s="161" t="s">
        <v>1651</v>
      </c>
      <c r="R51" s="117">
        <v>36</v>
      </c>
      <c r="S51" s="154">
        <f>2000/1.12</f>
        <v>1785.7142857142856</v>
      </c>
      <c r="T51" s="154">
        <v>0</v>
      </c>
      <c r="U51" s="154">
        <f t="shared" si="1"/>
        <v>0</v>
      </c>
      <c r="V51" s="161" t="s">
        <v>2239</v>
      </c>
      <c r="W51" s="161">
        <v>2014</v>
      </c>
      <c r="X51" s="161"/>
    </row>
    <row r="52" spans="1:24" ht="108" customHeight="1">
      <c r="A52" s="355" t="s">
        <v>2242</v>
      </c>
      <c r="B52" s="9" t="s">
        <v>26</v>
      </c>
      <c r="C52" s="461" t="s">
        <v>108</v>
      </c>
      <c r="D52" s="176" t="s">
        <v>109</v>
      </c>
      <c r="E52" s="462" t="s">
        <v>110</v>
      </c>
      <c r="F52" s="163"/>
      <c r="G52" s="348" t="s">
        <v>1866</v>
      </c>
      <c r="H52" s="135">
        <v>0</v>
      </c>
      <c r="I52" s="153">
        <v>750000000</v>
      </c>
      <c r="J52" s="150" t="s">
        <v>1624</v>
      </c>
      <c r="K52" s="156" t="s">
        <v>1644</v>
      </c>
      <c r="L52" s="150" t="s">
        <v>1624</v>
      </c>
      <c r="M52" s="154" t="s">
        <v>32</v>
      </c>
      <c r="N52" s="156" t="s">
        <v>1644</v>
      </c>
      <c r="O52" s="153" t="s">
        <v>1650</v>
      </c>
      <c r="P52" s="161">
        <v>704</v>
      </c>
      <c r="Q52" s="161" t="s">
        <v>1651</v>
      </c>
      <c r="R52" s="117">
        <v>36</v>
      </c>
      <c r="S52" s="154">
        <f>2000/1.12</f>
        <v>1785.7142857142856</v>
      </c>
      <c r="T52" s="154">
        <f>R52*S52</f>
        <v>64285.71428571428</v>
      </c>
      <c r="U52" s="154">
        <f>T52*1.12</f>
        <v>72000</v>
      </c>
      <c r="V52" s="161"/>
      <c r="W52" s="161">
        <v>2014</v>
      </c>
      <c r="X52" s="161" t="s">
        <v>2241</v>
      </c>
    </row>
    <row r="53" spans="1:24" ht="101.25" customHeight="1">
      <c r="A53" s="355" t="s">
        <v>111</v>
      </c>
      <c r="B53" s="9" t="s">
        <v>26</v>
      </c>
      <c r="C53" s="461" t="s">
        <v>112</v>
      </c>
      <c r="D53" s="176" t="s">
        <v>113</v>
      </c>
      <c r="E53" s="175" t="s">
        <v>114</v>
      </c>
      <c r="F53" s="163"/>
      <c r="G53" s="348" t="s">
        <v>1866</v>
      </c>
      <c r="H53" s="135">
        <v>0.9</v>
      </c>
      <c r="I53" s="153">
        <v>750000000</v>
      </c>
      <c r="J53" s="150" t="s">
        <v>1624</v>
      </c>
      <c r="K53" s="163" t="s">
        <v>1632</v>
      </c>
      <c r="L53" s="150" t="s">
        <v>1624</v>
      </c>
      <c r="M53" s="154" t="s">
        <v>32</v>
      </c>
      <c r="N53" s="154" t="s">
        <v>1648</v>
      </c>
      <c r="O53" s="153" t="s">
        <v>1649</v>
      </c>
      <c r="P53" s="161">
        <v>796</v>
      </c>
      <c r="Q53" s="161" t="s">
        <v>1635</v>
      </c>
      <c r="R53" s="117">
        <v>36</v>
      </c>
      <c r="S53" s="154">
        <f>951/1.12</f>
        <v>849.1071428571428</v>
      </c>
      <c r="T53" s="154">
        <v>0</v>
      </c>
      <c r="U53" s="154">
        <f t="shared" si="1"/>
        <v>0</v>
      </c>
      <c r="V53" s="161" t="s">
        <v>2239</v>
      </c>
      <c r="W53" s="161">
        <v>2014</v>
      </c>
      <c r="X53" s="161"/>
    </row>
    <row r="54" spans="1:24" ht="101.25" customHeight="1">
      <c r="A54" s="355" t="s">
        <v>2243</v>
      </c>
      <c r="B54" s="9" t="s">
        <v>26</v>
      </c>
      <c r="C54" s="461" t="s">
        <v>112</v>
      </c>
      <c r="D54" s="176" t="s">
        <v>113</v>
      </c>
      <c r="E54" s="175" t="s">
        <v>114</v>
      </c>
      <c r="F54" s="163"/>
      <c r="G54" s="348" t="s">
        <v>1866</v>
      </c>
      <c r="H54" s="135">
        <v>0</v>
      </c>
      <c r="I54" s="153">
        <v>750000000</v>
      </c>
      <c r="J54" s="150" t="s">
        <v>1624</v>
      </c>
      <c r="K54" s="156" t="s">
        <v>1644</v>
      </c>
      <c r="L54" s="150" t="s">
        <v>1624</v>
      </c>
      <c r="M54" s="154" t="s">
        <v>32</v>
      </c>
      <c r="N54" s="156" t="s">
        <v>1644</v>
      </c>
      <c r="O54" s="153" t="s">
        <v>1650</v>
      </c>
      <c r="P54" s="161">
        <v>796</v>
      </c>
      <c r="Q54" s="161" t="s">
        <v>1635</v>
      </c>
      <c r="R54" s="117">
        <v>36</v>
      </c>
      <c r="S54" s="154">
        <f>951/1.12</f>
        <v>849.1071428571428</v>
      </c>
      <c r="T54" s="154">
        <f>R54*S54</f>
        <v>30567.85714285714</v>
      </c>
      <c r="U54" s="154">
        <f>T54*1.12</f>
        <v>34236</v>
      </c>
      <c r="V54" s="161"/>
      <c r="W54" s="161">
        <v>2014</v>
      </c>
      <c r="X54" s="161" t="s">
        <v>2241</v>
      </c>
    </row>
    <row r="55" spans="1:24" ht="111" customHeight="1">
      <c r="A55" s="355" t="s">
        <v>115</v>
      </c>
      <c r="B55" s="9" t="s">
        <v>26</v>
      </c>
      <c r="C55" s="463" t="s">
        <v>2244</v>
      </c>
      <c r="D55" s="176" t="s">
        <v>116</v>
      </c>
      <c r="E55" s="175" t="s">
        <v>117</v>
      </c>
      <c r="F55" s="163"/>
      <c r="G55" s="163" t="s">
        <v>31</v>
      </c>
      <c r="H55" s="135">
        <v>0</v>
      </c>
      <c r="I55" s="153">
        <v>750000000</v>
      </c>
      <c r="J55" s="150" t="s">
        <v>1624</v>
      </c>
      <c r="K55" s="163" t="s">
        <v>1632</v>
      </c>
      <c r="L55" s="150" t="s">
        <v>1624</v>
      </c>
      <c r="M55" s="154" t="s">
        <v>32</v>
      </c>
      <c r="N55" s="154" t="s">
        <v>1648</v>
      </c>
      <c r="O55" s="153" t="s">
        <v>1650</v>
      </c>
      <c r="P55" s="161">
        <v>796</v>
      </c>
      <c r="Q55" s="161" t="s">
        <v>1635</v>
      </c>
      <c r="R55" s="117">
        <v>90</v>
      </c>
      <c r="S55" s="154">
        <f>254/1.12</f>
        <v>226.78571428571428</v>
      </c>
      <c r="T55" s="154">
        <v>0</v>
      </c>
      <c r="U55" s="154">
        <f t="shared" si="1"/>
        <v>0</v>
      </c>
      <c r="V55" s="161"/>
      <c r="W55" s="161">
        <v>2014</v>
      </c>
      <c r="X55" s="161"/>
    </row>
    <row r="56" spans="1:24" ht="111" customHeight="1">
      <c r="A56" s="355" t="s">
        <v>2245</v>
      </c>
      <c r="B56" s="9" t="s">
        <v>26</v>
      </c>
      <c r="C56" s="463" t="s">
        <v>2244</v>
      </c>
      <c r="D56" s="176" t="s">
        <v>116</v>
      </c>
      <c r="E56" s="175" t="s">
        <v>117</v>
      </c>
      <c r="F56" s="163"/>
      <c r="G56" s="163" t="s">
        <v>31</v>
      </c>
      <c r="H56" s="135">
        <v>0</v>
      </c>
      <c r="I56" s="153">
        <v>750000000</v>
      </c>
      <c r="J56" s="150" t="s">
        <v>1624</v>
      </c>
      <c r="K56" s="156" t="s">
        <v>1644</v>
      </c>
      <c r="L56" s="150" t="s">
        <v>1624</v>
      </c>
      <c r="M56" s="154" t="s">
        <v>32</v>
      </c>
      <c r="N56" s="156" t="s">
        <v>1644</v>
      </c>
      <c r="O56" s="153" t="s">
        <v>1650</v>
      </c>
      <c r="P56" s="161">
        <v>796</v>
      </c>
      <c r="Q56" s="161" t="s">
        <v>1635</v>
      </c>
      <c r="R56" s="117">
        <v>90</v>
      </c>
      <c r="S56" s="154">
        <f>254/1.12</f>
        <v>226.78571428571428</v>
      </c>
      <c r="T56" s="154">
        <f>R56*S56</f>
        <v>20410.714285714286</v>
      </c>
      <c r="U56" s="154">
        <f>T56*1.12</f>
        <v>22860.000000000004</v>
      </c>
      <c r="V56" s="161"/>
      <c r="W56" s="161">
        <v>2014</v>
      </c>
      <c r="X56" s="161">
        <v>11.14</v>
      </c>
    </row>
    <row r="57" spans="1:24" ht="81" customHeight="1">
      <c r="A57" s="355" t="s">
        <v>118</v>
      </c>
      <c r="B57" s="9" t="s">
        <v>26</v>
      </c>
      <c r="C57" s="461" t="s">
        <v>119</v>
      </c>
      <c r="D57" s="176" t="s">
        <v>116</v>
      </c>
      <c r="E57" s="175" t="s">
        <v>120</v>
      </c>
      <c r="F57" s="163"/>
      <c r="G57" s="163" t="s">
        <v>31</v>
      </c>
      <c r="H57" s="135">
        <v>0</v>
      </c>
      <c r="I57" s="153">
        <v>750000000</v>
      </c>
      <c r="J57" s="150" t="s">
        <v>1624</v>
      </c>
      <c r="K57" s="163" t="s">
        <v>1632</v>
      </c>
      <c r="L57" s="150" t="s">
        <v>1624</v>
      </c>
      <c r="M57" s="154" t="s">
        <v>32</v>
      </c>
      <c r="N57" s="154" t="s">
        <v>1648</v>
      </c>
      <c r="O57" s="153" t="s">
        <v>1650</v>
      </c>
      <c r="P57" s="161">
        <v>796</v>
      </c>
      <c r="Q57" s="161" t="s">
        <v>1635</v>
      </c>
      <c r="R57" s="117">
        <v>90</v>
      </c>
      <c r="S57" s="154">
        <f>184/1.12</f>
        <v>164.28571428571428</v>
      </c>
      <c r="T57" s="154">
        <v>0</v>
      </c>
      <c r="U57" s="154">
        <f t="shared" si="1"/>
        <v>0</v>
      </c>
      <c r="V57" s="161"/>
      <c r="W57" s="161">
        <v>2014</v>
      </c>
      <c r="X57" s="161"/>
    </row>
    <row r="58" spans="1:24" ht="81" customHeight="1">
      <c r="A58" s="355" t="s">
        <v>2246</v>
      </c>
      <c r="B58" s="9" t="s">
        <v>26</v>
      </c>
      <c r="C58" s="461" t="s">
        <v>119</v>
      </c>
      <c r="D58" s="176" t="s">
        <v>116</v>
      </c>
      <c r="E58" s="175" t="s">
        <v>120</v>
      </c>
      <c r="F58" s="163"/>
      <c r="G58" s="163" t="s">
        <v>31</v>
      </c>
      <c r="H58" s="135">
        <v>0</v>
      </c>
      <c r="I58" s="153">
        <v>750000000</v>
      </c>
      <c r="J58" s="150" t="s">
        <v>1624</v>
      </c>
      <c r="K58" s="156" t="s">
        <v>1644</v>
      </c>
      <c r="L58" s="150" t="s">
        <v>1624</v>
      </c>
      <c r="M58" s="154" t="s">
        <v>32</v>
      </c>
      <c r="N58" s="156" t="s">
        <v>1644</v>
      </c>
      <c r="O58" s="153" t="s">
        <v>1650</v>
      </c>
      <c r="P58" s="161">
        <v>796</v>
      </c>
      <c r="Q58" s="161" t="s">
        <v>1635</v>
      </c>
      <c r="R58" s="117">
        <v>90</v>
      </c>
      <c r="S58" s="154">
        <f>184/1.12</f>
        <v>164.28571428571428</v>
      </c>
      <c r="T58" s="154">
        <f>R58*S58</f>
        <v>14785.714285714284</v>
      </c>
      <c r="U58" s="154">
        <f>T58*1.12</f>
        <v>16560</v>
      </c>
      <c r="V58" s="161"/>
      <c r="W58" s="161">
        <v>2014</v>
      </c>
      <c r="X58" s="161">
        <v>11.14</v>
      </c>
    </row>
    <row r="59" spans="1:24" ht="78" customHeight="1">
      <c r="A59" s="355" t="s">
        <v>121</v>
      </c>
      <c r="B59" s="9" t="s">
        <v>26</v>
      </c>
      <c r="C59" s="461" t="s">
        <v>122</v>
      </c>
      <c r="D59" s="176" t="s">
        <v>123</v>
      </c>
      <c r="E59" s="175" t="s">
        <v>2247</v>
      </c>
      <c r="F59" s="163"/>
      <c r="G59" s="163" t="s">
        <v>31</v>
      </c>
      <c r="H59" s="135">
        <v>0</v>
      </c>
      <c r="I59" s="153">
        <v>750000000</v>
      </c>
      <c r="J59" s="150" t="s">
        <v>1624</v>
      </c>
      <c r="K59" s="163" t="s">
        <v>1632</v>
      </c>
      <c r="L59" s="150" t="s">
        <v>1624</v>
      </c>
      <c r="M59" s="154" t="s">
        <v>32</v>
      </c>
      <c r="N59" s="154" t="s">
        <v>1648</v>
      </c>
      <c r="O59" s="153" t="s">
        <v>1650</v>
      </c>
      <c r="P59" s="161">
        <v>796</v>
      </c>
      <c r="Q59" s="161" t="s">
        <v>1635</v>
      </c>
      <c r="R59" s="117">
        <v>90</v>
      </c>
      <c r="S59" s="154">
        <f>254/1.12</f>
        <v>226.78571428571428</v>
      </c>
      <c r="T59" s="154">
        <v>0</v>
      </c>
      <c r="U59" s="154">
        <f t="shared" si="1"/>
        <v>0</v>
      </c>
      <c r="V59" s="161"/>
      <c r="W59" s="161">
        <v>2014</v>
      </c>
      <c r="X59" s="161"/>
    </row>
    <row r="60" spans="1:24" ht="78" customHeight="1">
      <c r="A60" s="355" t="s">
        <v>2248</v>
      </c>
      <c r="B60" s="9" t="s">
        <v>26</v>
      </c>
      <c r="C60" s="461" t="s">
        <v>122</v>
      </c>
      <c r="D60" s="176" t="s">
        <v>123</v>
      </c>
      <c r="E60" s="175" t="s">
        <v>2247</v>
      </c>
      <c r="F60" s="163"/>
      <c r="G60" s="163" t="s">
        <v>31</v>
      </c>
      <c r="H60" s="135">
        <v>0</v>
      </c>
      <c r="I60" s="153">
        <v>750000000</v>
      </c>
      <c r="J60" s="150" t="s">
        <v>1624</v>
      </c>
      <c r="K60" s="156" t="s">
        <v>1644</v>
      </c>
      <c r="L60" s="150" t="s">
        <v>1624</v>
      </c>
      <c r="M60" s="154" t="s">
        <v>32</v>
      </c>
      <c r="N60" s="156" t="s">
        <v>1644</v>
      </c>
      <c r="O60" s="153" t="s">
        <v>1650</v>
      </c>
      <c r="P60" s="161">
        <v>796</v>
      </c>
      <c r="Q60" s="161" t="s">
        <v>1635</v>
      </c>
      <c r="R60" s="117">
        <v>90</v>
      </c>
      <c r="S60" s="154">
        <f>254/1.12</f>
        <v>226.78571428571428</v>
      </c>
      <c r="T60" s="154">
        <f>R60*S60</f>
        <v>20410.714285714286</v>
      </c>
      <c r="U60" s="154">
        <f>T60*1.12</f>
        <v>22860.000000000004</v>
      </c>
      <c r="V60" s="161"/>
      <c r="W60" s="161">
        <v>2014</v>
      </c>
      <c r="X60" s="161">
        <v>11.14</v>
      </c>
    </row>
    <row r="61" spans="1:24" ht="111.75" customHeight="1">
      <c r="A61" s="355" t="s">
        <v>124</v>
      </c>
      <c r="B61" s="9" t="s">
        <v>26</v>
      </c>
      <c r="C61" s="153" t="s">
        <v>125</v>
      </c>
      <c r="D61" s="175" t="s">
        <v>2249</v>
      </c>
      <c r="E61" s="175" t="s">
        <v>126</v>
      </c>
      <c r="F61" s="163"/>
      <c r="G61" s="163" t="s">
        <v>31</v>
      </c>
      <c r="H61" s="135">
        <v>0</v>
      </c>
      <c r="I61" s="153">
        <v>750000000</v>
      </c>
      <c r="J61" s="150" t="s">
        <v>1624</v>
      </c>
      <c r="K61" s="163" t="s">
        <v>1632</v>
      </c>
      <c r="L61" s="150" t="s">
        <v>1624</v>
      </c>
      <c r="M61" s="154" t="s">
        <v>32</v>
      </c>
      <c r="N61" s="154" t="s">
        <v>1648</v>
      </c>
      <c r="O61" s="153" t="s">
        <v>1650</v>
      </c>
      <c r="P61" s="161">
        <v>796</v>
      </c>
      <c r="Q61" s="161" t="s">
        <v>1635</v>
      </c>
      <c r="R61" s="117">
        <v>6</v>
      </c>
      <c r="S61" s="154">
        <f>8745/1.12</f>
        <v>7808.035714285714</v>
      </c>
      <c r="T61" s="154">
        <v>0</v>
      </c>
      <c r="U61" s="154">
        <f t="shared" si="1"/>
        <v>0</v>
      </c>
      <c r="V61" s="161"/>
      <c r="W61" s="161">
        <v>2014</v>
      </c>
      <c r="X61" s="161"/>
    </row>
    <row r="62" spans="1:24" ht="111.75" customHeight="1">
      <c r="A62" s="355" t="s">
        <v>2250</v>
      </c>
      <c r="B62" s="9" t="s">
        <v>26</v>
      </c>
      <c r="C62" s="153" t="s">
        <v>125</v>
      </c>
      <c r="D62" s="175" t="s">
        <v>2249</v>
      </c>
      <c r="E62" s="175" t="s">
        <v>126</v>
      </c>
      <c r="F62" s="163"/>
      <c r="G62" s="163" t="s">
        <v>31</v>
      </c>
      <c r="H62" s="135">
        <v>0</v>
      </c>
      <c r="I62" s="153">
        <v>750000000</v>
      </c>
      <c r="J62" s="150" t="s">
        <v>1624</v>
      </c>
      <c r="K62" s="156" t="s">
        <v>1644</v>
      </c>
      <c r="L62" s="153" t="s">
        <v>1650</v>
      </c>
      <c r="M62" s="154" t="s">
        <v>32</v>
      </c>
      <c r="N62" s="156" t="s">
        <v>1644</v>
      </c>
      <c r="O62" s="153" t="s">
        <v>1650</v>
      </c>
      <c r="P62" s="161">
        <v>796</v>
      </c>
      <c r="Q62" s="161" t="s">
        <v>1635</v>
      </c>
      <c r="R62" s="117">
        <v>6</v>
      </c>
      <c r="S62" s="154">
        <f>8745/1.12</f>
        <v>7808.035714285714</v>
      </c>
      <c r="T62" s="154">
        <f aca="true" t="shared" si="3" ref="T62:T68">R62*S62</f>
        <v>46848.21428571428</v>
      </c>
      <c r="U62" s="154">
        <f>T62*1.12</f>
        <v>52470</v>
      </c>
      <c r="V62" s="161"/>
      <c r="W62" s="161">
        <v>2014</v>
      </c>
      <c r="X62" s="161">
        <v>11.14</v>
      </c>
    </row>
    <row r="63" spans="1:24" ht="111.75" customHeight="1">
      <c r="A63" s="173" t="s">
        <v>128</v>
      </c>
      <c r="B63" s="9" t="s">
        <v>26</v>
      </c>
      <c r="C63" s="175" t="s">
        <v>129</v>
      </c>
      <c r="D63" s="187" t="s">
        <v>130</v>
      </c>
      <c r="E63" s="187" t="s">
        <v>131</v>
      </c>
      <c r="F63" s="187" t="s">
        <v>132</v>
      </c>
      <c r="G63" s="188" t="s">
        <v>31</v>
      </c>
      <c r="H63" s="135">
        <v>0.5</v>
      </c>
      <c r="I63" s="153">
        <v>750000000</v>
      </c>
      <c r="J63" s="150" t="s">
        <v>1624</v>
      </c>
      <c r="K63" s="163" t="s">
        <v>1652</v>
      </c>
      <c r="L63" s="150" t="s">
        <v>1624</v>
      </c>
      <c r="M63" s="154" t="s">
        <v>32</v>
      </c>
      <c r="N63" s="154" t="s">
        <v>1626</v>
      </c>
      <c r="O63" s="153" t="s">
        <v>1656</v>
      </c>
      <c r="P63" s="161">
        <v>778</v>
      </c>
      <c r="Q63" s="161" t="s">
        <v>1655</v>
      </c>
      <c r="R63" s="117">
        <v>300</v>
      </c>
      <c r="S63" s="131">
        <f>4400/1.12</f>
        <v>3928.571428571428</v>
      </c>
      <c r="T63" s="154">
        <f t="shared" si="3"/>
        <v>1178571.4285714284</v>
      </c>
      <c r="U63" s="154">
        <f t="shared" si="1"/>
        <v>1320000</v>
      </c>
      <c r="V63" s="161" t="s">
        <v>1841</v>
      </c>
      <c r="W63" s="161">
        <v>2014</v>
      </c>
      <c r="X63" s="244"/>
    </row>
    <row r="64" spans="1:24" ht="111.75" customHeight="1">
      <c r="A64" s="173" t="s">
        <v>133</v>
      </c>
      <c r="B64" s="9" t="s">
        <v>26</v>
      </c>
      <c r="C64" s="175" t="s">
        <v>134</v>
      </c>
      <c r="D64" s="175" t="s">
        <v>135</v>
      </c>
      <c r="E64" s="175" t="s">
        <v>136</v>
      </c>
      <c r="F64" s="175"/>
      <c r="G64" s="175" t="s">
        <v>1866</v>
      </c>
      <c r="H64" s="135">
        <v>0.6</v>
      </c>
      <c r="I64" s="153">
        <v>750000000</v>
      </c>
      <c r="J64" s="150" t="s">
        <v>1624</v>
      </c>
      <c r="K64" s="153" t="s">
        <v>1653</v>
      </c>
      <c r="L64" s="150" t="s">
        <v>1624</v>
      </c>
      <c r="M64" s="153" t="s">
        <v>32</v>
      </c>
      <c r="N64" s="153" t="s">
        <v>1654</v>
      </c>
      <c r="O64" s="153" t="s">
        <v>1649</v>
      </c>
      <c r="P64" s="153">
        <v>796</v>
      </c>
      <c r="Q64" s="161" t="s">
        <v>1635</v>
      </c>
      <c r="R64" s="161">
        <v>80</v>
      </c>
      <c r="S64" s="154">
        <f>1000/1.12</f>
        <v>892.8571428571428</v>
      </c>
      <c r="T64" s="132">
        <f t="shared" si="3"/>
        <v>71428.57142857142</v>
      </c>
      <c r="U64" s="132">
        <f t="shared" si="1"/>
        <v>80000</v>
      </c>
      <c r="V64" s="161" t="s">
        <v>1841</v>
      </c>
      <c r="W64" s="161">
        <v>2014</v>
      </c>
      <c r="X64" s="244"/>
    </row>
    <row r="65" spans="1:24" ht="111.75" customHeight="1">
      <c r="A65" s="173" t="s">
        <v>137</v>
      </c>
      <c r="B65" s="9" t="s">
        <v>26</v>
      </c>
      <c r="C65" s="175" t="s">
        <v>138</v>
      </c>
      <c r="D65" s="175" t="s">
        <v>139</v>
      </c>
      <c r="E65" s="175" t="s">
        <v>140</v>
      </c>
      <c r="F65" s="175"/>
      <c r="G65" s="175" t="s">
        <v>1866</v>
      </c>
      <c r="H65" s="135">
        <v>0.6</v>
      </c>
      <c r="I65" s="153">
        <v>750000000</v>
      </c>
      <c r="J65" s="150" t="s">
        <v>1624</v>
      </c>
      <c r="K65" s="153" t="s">
        <v>1653</v>
      </c>
      <c r="L65" s="150" t="s">
        <v>1624</v>
      </c>
      <c r="M65" s="153" t="s">
        <v>32</v>
      </c>
      <c r="N65" s="153" t="s">
        <v>1654</v>
      </c>
      <c r="O65" s="153" t="s">
        <v>1649</v>
      </c>
      <c r="P65" s="153">
        <v>796</v>
      </c>
      <c r="Q65" s="161" t="s">
        <v>1635</v>
      </c>
      <c r="R65" s="161">
        <v>80</v>
      </c>
      <c r="S65" s="154">
        <f>3000/1.12</f>
        <v>2678.5714285714284</v>
      </c>
      <c r="T65" s="132">
        <f t="shared" si="3"/>
        <v>214285.71428571426</v>
      </c>
      <c r="U65" s="132">
        <f t="shared" si="1"/>
        <v>240000</v>
      </c>
      <c r="V65" s="161" t="s">
        <v>1841</v>
      </c>
      <c r="W65" s="161">
        <v>2014</v>
      </c>
      <c r="X65" s="244"/>
    </row>
    <row r="66" spans="1:24" ht="111.75" customHeight="1">
      <c r="A66" s="173" t="s">
        <v>141</v>
      </c>
      <c r="B66" s="9" t="s">
        <v>26</v>
      </c>
      <c r="C66" s="175" t="s">
        <v>142</v>
      </c>
      <c r="D66" s="175" t="s">
        <v>143</v>
      </c>
      <c r="E66" s="175" t="s">
        <v>144</v>
      </c>
      <c r="F66" s="15"/>
      <c r="G66" s="175" t="s">
        <v>1866</v>
      </c>
      <c r="H66" s="135">
        <v>0.83</v>
      </c>
      <c r="I66" s="153">
        <v>750000000</v>
      </c>
      <c r="J66" s="150" t="s">
        <v>1624</v>
      </c>
      <c r="K66" s="153" t="s">
        <v>1653</v>
      </c>
      <c r="L66" s="150" t="s">
        <v>1624</v>
      </c>
      <c r="M66" s="153" t="s">
        <v>32</v>
      </c>
      <c r="N66" s="153" t="s">
        <v>1654</v>
      </c>
      <c r="O66" s="153" t="s">
        <v>1649</v>
      </c>
      <c r="P66" s="153">
        <v>715</v>
      </c>
      <c r="Q66" s="164" t="s">
        <v>1657</v>
      </c>
      <c r="R66" s="161">
        <v>80</v>
      </c>
      <c r="S66" s="154">
        <f>4400/1.12</f>
        <v>3928.571428571428</v>
      </c>
      <c r="T66" s="132">
        <f t="shared" si="3"/>
        <v>314285.71428571426</v>
      </c>
      <c r="U66" s="132">
        <f t="shared" si="1"/>
        <v>352000</v>
      </c>
      <c r="V66" s="161" t="s">
        <v>1841</v>
      </c>
      <c r="W66" s="161">
        <v>2014</v>
      </c>
      <c r="X66" s="244"/>
    </row>
    <row r="67" spans="1:24" ht="111.75" customHeight="1">
      <c r="A67" s="173" t="s">
        <v>145</v>
      </c>
      <c r="B67" s="9" t="s">
        <v>26</v>
      </c>
      <c r="C67" s="195" t="s">
        <v>146</v>
      </c>
      <c r="D67" s="175" t="s">
        <v>147</v>
      </c>
      <c r="E67" s="175" t="s">
        <v>148</v>
      </c>
      <c r="F67" s="175"/>
      <c r="G67" s="175" t="s">
        <v>1866</v>
      </c>
      <c r="H67" s="135">
        <v>0.82</v>
      </c>
      <c r="I67" s="153">
        <v>750000000</v>
      </c>
      <c r="J67" s="150" t="s">
        <v>1624</v>
      </c>
      <c r="K67" s="153" t="s">
        <v>1653</v>
      </c>
      <c r="L67" s="150" t="s">
        <v>1624</v>
      </c>
      <c r="M67" s="153" t="s">
        <v>32</v>
      </c>
      <c r="N67" s="153" t="s">
        <v>1654</v>
      </c>
      <c r="O67" s="153" t="s">
        <v>1649</v>
      </c>
      <c r="P67" s="153">
        <v>715</v>
      </c>
      <c r="Q67" s="164" t="s">
        <v>1657</v>
      </c>
      <c r="R67" s="161">
        <v>80</v>
      </c>
      <c r="S67" s="154">
        <f>8600/1.12</f>
        <v>7678.5714285714275</v>
      </c>
      <c r="T67" s="132">
        <f t="shared" si="3"/>
        <v>614285.7142857142</v>
      </c>
      <c r="U67" s="132">
        <f t="shared" si="1"/>
        <v>688000</v>
      </c>
      <c r="V67" s="161" t="s">
        <v>1841</v>
      </c>
      <c r="W67" s="161">
        <v>2014</v>
      </c>
      <c r="X67" s="244"/>
    </row>
    <row r="68" spans="1:24" ht="111.75" customHeight="1">
      <c r="A68" s="173" t="s">
        <v>149</v>
      </c>
      <c r="B68" s="16" t="s">
        <v>26</v>
      </c>
      <c r="C68" s="175" t="s">
        <v>150</v>
      </c>
      <c r="D68" s="175" t="s">
        <v>151</v>
      </c>
      <c r="E68" s="175" t="s">
        <v>152</v>
      </c>
      <c r="F68" s="192"/>
      <c r="G68" s="175" t="s">
        <v>1866</v>
      </c>
      <c r="H68" s="135">
        <v>0.6</v>
      </c>
      <c r="I68" s="153">
        <v>750000000</v>
      </c>
      <c r="J68" s="150" t="s">
        <v>1624</v>
      </c>
      <c r="K68" s="153" t="s">
        <v>1653</v>
      </c>
      <c r="L68" s="150" t="s">
        <v>1624</v>
      </c>
      <c r="M68" s="153" t="s">
        <v>32</v>
      </c>
      <c r="N68" s="153" t="s">
        <v>1654</v>
      </c>
      <c r="O68" s="153" t="s">
        <v>1649</v>
      </c>
      <c r="P68" s="153">
        <v>796</v>
      </c>
      <c r="Q68" s="164" t="s">
        <v>1635</v>
      </c>
      <c r="R68" s="161">
        <v>80</v>
      </c>
      <c r="S68" s="154">
        <f>896/1.12</f>
        <v>799.9999999999999</v>
      </c>
      <c r="T68" s="132">
        <f t="shared" si="3"/>
        <v>63999.99999999999</v>
      </c>
      <c r="U68" s="132">
        <f t="shared" si="1"/>
        <v>71680</v>
      </c>
      <c r="V68" s="161" t="s">
        <v>1841</v>
      </c>
      <c r="W68" s="161">
        <v>2014</v>
      </c>
      <c r="X68" s="244"/>
    </row>
    <row r="69" spans="1:24" ht="111.75" customHeight="1">
      <c r="A69" s="173" t="s">
        <v>153</v>
      </c>
      <c r="B69" s="16" t="s">
        <v>26</v>
      </c>
      <c r="C69" s="175" t="s">
        <v>154</v>
      </c>
      <c r="D69" s="175" t="s">
        <v>155</v>
      </c>
      <c r="E69" s="238" t="s">
        <v>1844</v>
      </c>
      <c r="F69" s="17" t="s">
        <v>156</v>
      </c>
      <c r="G69" s="175" t="s">
        <v>1866</v>
      </c>
      <c r="H69" s="130">
        <v>0</v>
      </c>
      <c r="I69" s="156">
        <v>750000000</v>
      </c>
      <c r="J69" s="150" t="s">
        <v>1624</v>
      </c>
      <c r="K69" s="160" t="s">
        <v>1658</v>
      </c>
      <c r="L69" s="150" t="s">
        <v>1624</v>
      </c>
      <c r="M69" s="156" t="s">
        <v>32</v>
      </c>
      <c r="N69" s="156" t="s">
        <v>1659</v>
      </c>
      <c r="O69" s="153" t="s">
        <v>1660</v>
      </c>
      <c r="P69" s="156">
        <v>796</v>
      </c>
      <c r="Q69" s="164" t="s">
        <v>1635</v>
      </c>
      <c r="R69" s="156">
        <v>20</v>
      </c>
      <c r="S69" s="154">
        <f>T69/R69</f>
        <v>20000</v>
      </c>
      <c r="T69" s="154">
        <v>400000</v>
      </c>
      <c r="U69" s="154">
        <f t="shared" si="1"/>
        <v>448000.00000000006</v>
      </c>
      <c r="V69" s="156"/>
      <c r="W69" s="156" t="s">
        <v>127</v>
      </c>
      <c r="X69" s="60"/>
    </row>
    <row r="70" spans="1:24" ht="106.5" customHeight="1">
      <c r="A70" s="173" t="s">
        <v>158</v>
      </c>
      <c r="B70" s="9" t="s">
        <v>26</v>
      </c>
      <c r="C70" s="19" t="s">
        <v>154</v>
      </c>
      <c r="D70" s="20" t="s">
        <v>155</v>
      </c>
      <c r="E70" s="21" t="s">
        <v>1844</v>
      </c>
      <c r="F70" s="17" t="s">
        <v>159</v>
      </c>
      <c r="G70" s="175" t="s">
        <v>1866</v>
      </c>
      <c r="H70" s="130">
        <v>0</v>
      </c>
      <c r="I70" s="156">
        <v>750000000</v>
      </c>
      <c r="J70" s="150" t="s">
        <v>1624</v>
      </c>
      <c r="K70" s="160" t="s">
        <v>1658</v>
      </c>
      <c r="L70" s="150" t="s">
        <v>1624</v>
      </c>
      <c r="M70" s="156" t="s">
        <v>32</v>
      </c>
      <c r="N70" s="156" t="s">
        <v>1659</v>
      </c>
      <c r="O70" s="153" t="s">
        <v>1660</v>
      </c>
      <c r="P70" s="156">
        <v>796</v>
      </c>
      <c r="Q70" s="164" t="s">
        <v>1635</v>
      </c>
      <c r="R70" s="156">
        <v>20</v>
      </c>
      <c r="S70" s="154">
        <f>T70/R70</f>
        <v>29000</v>
      </c>
      <c r="T70" s="154">
        <v>580000</v>
      </c>
      <c r="U70" s="154">
        <f t="shared" si="1"/>
        <v>649600.0000000001</v>
      </c>
      <c r="V70" s="156"/>
      <c r="W70" s="156" t="s">
        <v>127</v>
      </c>
      <c r="X70" s="60"/>
    </row>
    <row r="71" spans="1:24" ht="99" customHeight="1">
      <c r="A71" s="173" t="s">
        <v>160</v>
      </c>
      <c r="B71" s="9" t="s">
        <v>26</v>
      </c>
      <c r="C71" s="22" t="s">
        <v>161</v>
      </c>
      <c r="D71" s="23" t="s">
        <v>162</v>
      </c>
      <c r="E71" s="24" t="s">
        <v>163</v>
      </c>
      <c r="F71" s="17" t="s">
        <v>164</v>
      </c>
      <c r="G71" s="175" t="s">
        <v>1866</v>
      </c>
      <c r="H71" s="130">
        <v>0</v>
      </c>
      <c r="I71" s="156">
        <v>750000000</v>
      </c>
      <c r="J71" s="150" t="s">
        <v>1624</v>
      </c>
      <c r="K71" s="160" t="s">
        <v>1658</v>
      </c>
      <c r="L71" s="150" t="s">
        <v>1624</v>
      </c>
      <c r="M71" s="156" t="s">
        <v>32</v>
      </c>
      <c r="N71" s="156" t="s">
        <v>1659</v>
      </c>
      <c r="O71" s="153" t="s">
        <v>1660</v>
      </c>
      <c r="P71" s="156">
        <v>796</v>
      </c>
      <c r="Q71" s="164" t="s">
        <v>1635</v>
      </c>
      <c r="R71" s="133">
        <v>60</v>
      </c>
      <c r="S71" s="154">
        <v>34500</v>
      </c>
      <c r="T71" s="154">
        <f>R71*S71</f>
        <v>2070000</v>
      </c>
      <c r="U71" s="154">
        <f t="shared" si="1"/>
        <v>2318400</v>
      </c>
      <c r="V71" s="161" t="s">
        <v>1841</v>
      </c>
      <c r="W71" s="156" t="s">
        <v>127</v>
      </c>
      <c r="X71" s="60"/>
    </row>
    <row r="72" spans="1:24" ht="121.5" customHeight="1">
      <c r="A72" s="173" t="s">
        <v>167</v>
      </c>
      <c r="B72" s="9" t="s">
        <v>26</v>
      </c>
      <c r="C72" s="22" t="s">
        <v>161</v>
      </c>
      <c r="D72" s="23" t="s">
        <v>162</v>
      </c>
      <c r="E72" s="24" t="s">
        <v>163</v>
      </c>
      <c r="F72" s="173" t="s">
        <v>168</v>
      </c>
      <c r="G72" s="175" t="s">
        <v>1866</v>
      </c>
      <c r="H72" s="130">
        <v>0</v>
      </c>
      <c r="I72" s="156">
        <v>750000000</v>
      </c>
      <c r="J72" s="150" t="s">
        <v>1624</v>
      </c>
      <c r="K72" s="160" t="s">
        <v>1658</v>
      </c>
      <c r="L72" s="150" t="s">
        <v>1624</v>
      </c>
      <c r="M72" s="156" t="s">
        <v>32</v>
      </c>
      <c r="N72" s="156" t="s">
        <v>1659</v>
      </c>
      <c r="O72" s="153" t="s">
        <v>1660</v>
      </c>
      <c r="P72" s="156">
        <v>796</v>
      </c>
      <c r="Q72" s="164" t="s">
        <v>1635</v>
      </c>
      <c r="R72" s="133">
        <v>40</v>
      </c>
      <c r="S72" s="154">
        <v>29000</v>
      </c>
      <c r="T72" s="154">
        <f>R72*S72</f>
        <v>1160000</v>
      </c>
      <c r="U72" s="154">
        <f t="shared" si="1"/>
        <v>1299200.0000000002</v>
      </c>
      <c r="V72" s="161" t="s">
        <v>1841</v>
      </c>
      <c r="W72" s="156" t="s">
        <v>127</v>
      </c>
      <c r="X72" s="60"/>
    </row>
    <row r="73" spans="1:24" ht="150" customHeight="1">
      <c r="A73" s="173" t="s">
        <v>169</v>
      </c>
      <c r="B73" s="9" t="s">
        <v>26</v>
      </c>
      <c r="C73" s="22" t="s">
        <v>161</v>
      </c>
      <c r="D73" s="23" t="s">
        <v>162</v>
      </c>
      <c r="E73" s="24" t="s">
        <v>163</v>
      </c>
      <c r="F73" s="173" t="s">
        <v>170</v>
      </c>
      <c r="G73" s="175" t="s">
        <v>1866</v>
      </c>
      <c r="H73" s="130">
        <v>0</v>
      </c>
      <c r="I73" s="156">
        <v>750000000</v>
      </c>
      <c r="J73" s="150" t="s">
        <v>1624</v>
      </c>
      <c r="K73" s="160" t="s">
        <v>1658</v>
      </c>
      <c r="L73" s="150" t="s">
        <v>1624</v>
      </c>
      <c r="M73" s="156" t="s">
        <v>32</v>
      </c>
      <c r="N73" s="156" t="s">
        <v>1659</v>
      </c>
      <c r="O73" s="153" t="s">
        <v>1660</v>
      </c>
      <c r="P73" s="156">
        <v>796</v>
      </c>
      <c r="Q73" s="164" t="s">
        <v>1635</v>
      </c>
      <c r="R73" s="133">
        <v>10</v>
      </c>
      <c r="S73" s="154">
        <v>15000</v>
      </c>
      <c r="T73" s="154">
        <f>R73*S73</f>
        <v>150000</v>
      </c>
      <c r="U73" s="154">
        <f t="shared" si="1"/>
        <v>168000.00000000003</v>
      </c>
      <c r="V73" s="156"/>
      <c r="W73" s="156" t="s">
        <v>127</v>
      </c>
      <c r="X73" s="60"/>
    </row>
    <row r="74" spans="1:24" ht="150" customHeight="1">
      <c r="A74" s="173" t="s">
        <v>171</v>
      </c>
      <c r="B74" s="9" t="s">
        <v>26</v>
      </c>
      <c r="C74" s="22" t="s">
        <v>161</v>
      </c>
      <c r="D74" s="23" t="s">
        <v>162</v>
      </c>
      <c r="E74" s="24" t="s">
        <v>163</v>
      </c>
      <c r="F74" s="173" t="s">
        <v>172</v>
      </c>
      <c r="G74" s="175" t="s">
        <v>1866</v>
      </c>
      <c r="H74" s="130">
        <v>0</v>
      </c>
      <c r="I74" s="156">
        <v>750000000</v>
      </c>
      <c r="J74" s="150" t="s">
        <v>1624</v>
      </c>
      <c r="K74" s="160" t="s">
        <v>1658</v>
      </c>
      <c r="L74" s="150" t="s">
        <v>1624</v>
      </c>
      <c r="M74" s="156" t="s">
        <v>32</v>
      </c>
      <c r="N74" s="156" t="s">
        <v>1659</v>
      </c>
      <c r="O74" s="153" t="s">
        <v>1660</v>
      </c>
      <c r="P74" s="156">
        <v>796</v>
      </c>
      <c r="Q74" s="164" t="s">
        <v>1635</v>
      </c>
      <c r="R74" s="133">
        <v>10</v>
      </c>
      <c r="S74" s="154">
        <v>15000</v>
      </c>
      <c r="T74" s="154">
        <f>R74*S74</f>
        <v>150000</v>
      </c>
      <c r="U74" s="154">
        <f t="shared" si="1"/>
        <v>168000.00000000003</v>
      </c>
      <c r="V74" s="161" t="s">
        <v>1841</v>
      </c>
      <c r="W74" s="156" t="s">
        <v>127</v>
      </c>
      <c r="X74" s="60"/>
    </row>
    <row r="75" spans="1:24" ht="150" customHeight="1">
      <c r="A75" s="173" t="s">
        <v>173</v>
      </c>
      <c r="B75" s="9" t="s">
        <v>26</v>
      </c>
      <c r="C75" s="22" t="s">
        <v>161</v>
      </c>
      <c r="D75" s="23" t="s">
        <v>162</v>
      </c>
      <c r="E75" s="24" t="s">
        <v>163</v>
      </c>
      <c r="F75" s="173" t="s">
        <v>174</v>
      </c>
      <c r="G75" s="175" t="s">
        <v>1866</v>
      </c>
      <c r="H75" s="130">
        <v>0</v>
      </c>
      <c r="I75" s="156">
        <v>750000000</v>
      </c>
      <c r="J75" s="150" t="s">
        <v>1624</v>
      </c>
      <c r="K75" s="160" t="s">
        <v>1658</v>
      </c>
      <c r="L75" s="150" t="s">
        <v>1624</v>
      </c>
      <c r="M75" s="156" t="s">
        <v>32</v>
      </c>
      <c r="N75" s="156" t="s">
        <v>1659</v>
      </c>
      <c r="O75" s="153" t="s">
        <v>1660</v>
      </c>
      <c r="P75" s="156">
        <v>796</v>
      </c>
      <c r="Q75" s="164" t="s">
        <v>1635</v>
      </c>
      <c r="R75" s="133">
        <v>20</v>
      </c>
      <c r="S75" s="154">
        <v>25000</v>
      </c>
      <c r="T75" s="154">
        <f>R75*S75</f>
        <v>500000</v>
      </c>
      <c r="U75" s="154">
        <f t="shared" si="1"/>
        <v>560000</v>
      </c>
      <c r="V75" s="161" t="s">
        <v>1841</v>
      </c>
      <c r="W75" s="156" t="s">
        <v>127</v>
      </c>
      <c r="X75" s="60"/>
    </row>
    <row r="76" spans="1:24" ht="150" customHeight="1">
      <c r="A76" s="173" t="s">
        <v>175</v>
      </c>
      <c r="B76" s="9" t="s">
        <v>26</v>
      </c>
      <c r="C76" s="175" t="s">
        <v>176</v>
      </c>
      <c r="D76" s="173" t="s">
        <v>177</v>
      </c>
      <c r="E76" s="173" t="s">
        <v>178</v>
      </c>
      <c r="F76" s="173" t="s">
        <v>179</v>
      </c>
      <c r="G76" s="175" t="s">
        <v>1866</v>
      </c>
      <c r="H76" s="130">
        <v>0</v>
      </c>
      <c r="I76" s="156">
        <v>750000000</v>
      </c>
      <c r="J76" s="150" t="s">
        <v>1624</v>
      </c>
      <c r="K76" s="160" t="s">
        <v>1658</v>
      </c>
      <c r="L76" s="150" t="s">
        <v>1624</v>
      </c>
      <c r="M76" s="156" t="s">
        <v>32</v>
      </c>
      <c r="N76" s="156" t="s">
        <v>1661</v>
      </c>
      <c r="O76" s="153" t="s">
        <v>1660</v>
      </c>
      <c r="P76" s="156">
        <v>796</v>
      </c>
      <c r="Q76" s="164" t="s">
        <v>1635</v>
      </c>
      <c r="R76" s="153">
        <v>10</v>
      </c>
      <c r="S76" s="154">
        <f>T76/R76</f>
        <v>240000</v>
      </c>
      <c r="T76" s="154">
        <v>2400000</v>
      </c>
      <c r="U76" s="154">
        <f t="shared" si="1"/>
        <v>2688000.0000000005</v>
      </c>
      <c r="V76" s="156"/>
      <c r="W76" s="156" t="s">
        <v>157</v>
      </c>
      <c r="X76" s="60"/>
    </row>
    <row r="77" spans="1:24" ht="114.75" customHeight="1">
      <c r="A77" s="173" t="s">
        <v>180</v>
      </c>
      <c r="B77" s="9" t="s">
        <v>26</v>
      </c>
      <c r="C77" s="175" t="s">
        <v>181</v>
      </c>
      <c r="D77" s="175" t="s">
        <v>182</v>
      </c>
      <c r="E77" s="175" t="s">
        <v>1845</v>
      </c>
      <c r="F77" s="175" t="s">
        <v>183</v>
      </c>
      <c r="G77" s="175" t="s">
        <v>1866</v>
      </c>
      <c r="H77" s="135">
        <v>0.84</v>
      </c>
      <c r="I77" s="153">
        <v>750000000</v>
      </c>
      <c r="J77" s="150" t="s">
        <v>1624</v>
      </c>
      <c r="K77" s="160" t="s">
        <v>1658</v>
      </c>
      <c r="L77" s="150" t="s">
        <v>1624</v>
      </c>
      <c r="M77" s="156" t="s">
        <v>32</v>
      </c>
      <c r="N77" s="156" t="s">
        <v>1661</v>
      </c>
      <c r="O77" s="153" t="s">
        <v>1650</v>
      </c>
      <c r="P77" s="161">
        <v>796</v>
      </c>
      <c r="Q77" s="164" t="s">
        <v>1635</v>
      </c>
      <c r="R77" s="164">
        <v>6000</v>
      </c>
      <c r="S77" s="127">
        <v>35</v>
      </c>
      <c r="T77" s="132">
        <f>R77*S77</f>
        <v>210000</v>
      </c>
      <c r="U77" s="132">
        <f t="shared" si="1"/>
        <v>235200.00000000003</v>
      </c>
      <c r="V77" s="161" t="s">
        <v>1841</v>
      </c>
      <c r="W77" s="161" t="s">
        <v>157</v>
      </c>
      <c r="X77" s="244"/>
    </row>
    <row r="78" spans="1:24" ht="119.25" customHeight="1">
      <c r="A78" s="173" t="s">
        <v>184</v>
      </c>
      <c r="B78" s="9" t="s">
        <v>26</v>
      </c>
      <c r="C78" s="176" t="s">
        <v>185</v>
      </c>
      <c r="D78" s="176" t="s">
        <v>186</v>
      </c>
      <c r="E78" s="176" t="s">
        <v>187</v>
      </c>
      <c r="F78" s="176" t="s">
        <v>186</v>
      </c>
      <c r="G78" s="175" t="s">
        <v>1866</v>
      </c>
      <c r="H78" s="135">
        <v>0</v>
      </c>
      <c r="I78" s="153">
        <v>750000000</v>
      </c>
      <c r="J78" s="150" t="s">
        <v>1624</v>
      </c>
      <c r="K78" s="160" t="s">
        <v>1658</v>
      </c>
      <c r="L78" s="150" t="s">
        <v>1624</v>
      </c>
      <c r="M78" s="156" t="s">
        <v>32</v>
      </c>
      <c r="N78" s="156" t="s">
        <v>1661</v>
      </c>
      <c r="O78" s="153" t="s">
        <v>1650</v>
      </c>
      <c r="P78" s="136" t="s">
        <v>165</v>
      </c>
      <c r="Q78" s="161" t="s">
        <v>166</v>
      </c>
      <c r="R78" s="164">
        <v>300</v>
      </c>
      <c r="S78" s="164">
        <v>116.08</v>
      </c>
      <c r="T78" s="132">
        <f>R78*S78</f>
        <v>34824</v>
      </c>
      <c r="U78" s="132">
        <f t="shared" si="1"/>
        <v>39002.880000000005</v>
      </c>
      <c r="V78" s="127"/>
      <c r="W78" s="161" t="s">
        <v>157</v>
      </c>
      <c r="X78" s="244"/>
    </row>
    <row r="79" spans="1:24" ht="105" customHeight="1">
      <c r="A79" s="173" t="s">
        <v>188</v>
      </c>
      <c r="B79" s="9" t="s">
        <v>26</v>
      </c>
      <c r="C79" s="176" t="s">
        <v>189</v>
      </c>
      <c r="D79" s="175" t="s">
        <v>182</v>
      </c>
      <c r="E79" s="175" t="s">
        <v>190</v>
      </c>
      <c r="F79" s="175" t="s">
        <v>191</v>
      </c>
      <c r="G79" s="175" t="s">
        <v>1866</v>
      </c>
      <c r="H79" s="135">
        <v>0.84</v>
      </c>
      <c r="I79" s="153">
        <v>750000000</v>
      </c>
      <c r="J79" s="150" t="s">
        <v>1624</v>
      </c>
      <c r="K79" s="160" t="s">
        <v>1658</v>
      </c>
      <c r="L79" s="150" t="s">
        <v>1624</v>
      </c>
      <c r="M79" s="156" t="s">
        <v>32</v>
      </c>
      <c r="N79" s="156" t="s">
        <v>1661</v>
      </c>
      <c r="O79" s="153" t="s">
        <v>1650</v>
      </c>
      <c r="P79" s="161">
        <v>796</v>
      </c>
      <c r="Q79" s="164" t="s">
        <v>1635</v>
      </c>
      <c r="R79" s="164">
        <v>1000</v>
      </c>
      <c r="S79" s="127">
        <v>16</v>
      </c>
      <c r="T79" s="132">
        <f>R79*S79</f>
        <v>16000</v>
      </c>
      <c r="U79" s="132">
        <f t="shared" si="1"/>
        <v>17920</v>
      </c>
      <c r="V79" s="161" t="s">
        <v>1841</v>
      </c>
      <c r="W79" s="161" t="s">
        <v>157</v>
      </c>
      <c r="X79" s="244"/>
    </row>
    <row r="80" spans="1:24" ht="141" customHeight="1">
      <c r="A80" s="173" t="s">
        <v>192</v>
      </c>
      <c r="B80" s="9" t="s">
        <v>26</v>
      </c>
      <c r="C80" s="19" t="s">
        <v>193</v>
      </c>
      <c r="D80" s="20" t="s">
        <v>194</v>
      </c>
      <c r="E80" s="20" t="s">
        <v>195</v>
      </c>
      <c r="F80" s="25" t="s">
        <v>196</v>
      </c>
      <c r="G80" s="175" t="s">
        <v>1866</v>
      </c>
      <c r="H80" s="135">
        <v>1</v>
      </c>
      <c r="I80" s="153">
        <v>750000000</v>
      </c>
      <c r="J80" s="150" t="s">
        <v>1624</v>
      </c>
      <c r="K80" s="160" t="s">
        <v>1658</v>
      </c>
      <c r="L80" s="150" t="s">
        <v>1624</v>
      </c>
      <c r="M80" s="154" t="s">
        <v>32</v>
      </c>
      <c r="N80" s="154" t="s">
        <v>1636</v>
      </c>
      <c r="O80" s="153" t="s">
        <v>1662</v>
      </c>
      <c r="P80" s="161">
        <v>868</v>
      </c>
      <c r="Q80" s="164" t="s">
        <v>1663</v>
      </c>
      <c r="R80" s="164">
        <v>1968</v>
      </c>
      <c r="S80" s="127">
        <v>494</v>
      </c>
      <c r="T80" s="132">
        <v>972192</v>
      </c>
      <c r="U80" s="132">
        <f t="shared" si="1"/>
        <v>1088855.04</v>
      </c>
      <c r="V80" s="161" t="s">
        <v>1841</v>
      </c>
      <c r="W80" s="161" t="s">
        <v>157</v>
      </c>
      <c r="X80" s="244"/>
    </row>
    <row r="81" spans="1:24" ht="114.75" customHeight="1">
      <c r="A81" s="173" t="s">
        <v>197</v>
      </c>
      <c r="B81" s="9" t="s">
        <v>26</v>
      </c>
      <c r="C81" s="19" t="s">
        <v>198</v>
      </c>
      <c r="D81" s="20" t="s">
        <v>199</v>
      </c>
      <c r="E81" s="20" t="s">
        <v>1846</v>
      </c>
      <c r="F81" s="175"/>
      <c r="G81" s="322" t="s">
        <v>2022</v>
      </c>
      <c r="H81" s="135">
        <v>0</v>
      </c>
      <c r="I81" s="153">
        <v>750000000</v>
      </c>
      <c r="J81" s="150" t="s">
        <v>1624</v>
      </c>
      <c r="K81" s="160" t="s">
        <v>1658</v>
      </c>
      <c r="L81" s="150" t="s">
        <v>1624</v>
      </c>
      <c r="M81" s="154" t="s">
        <v>32</v>
      </c>
      <c r="N81" s="165" t="s">
        <v>1661</v>
      </c>
      <c r="O81" s="153" t="s">
        <v>1650</v>
      </c>
      <c r="P81" s="161">
        <v>796</v>
      </c>
      <c r="Q81" s="164" t="s">
        <v>1635</v>
      </c>
      <c r="R81" s="161">
        <v>35</v>
      </c>
      <c r="S81" s="154">
        <v>34160</v>
      </c>
      <c r="T81" s="154">
        <f aca="true" t="shared" si="4" ref="T81:T87">R81*S81</f>
        <v>1195600</v>
      </c>
      <c r="U81" s="154">
        <f t="shared" si="1"/>
        <v>1339072.0000000002</v>
      </c>
      <c r="V81" s="161"/>
      <c r="W81" s="161" t="s">
        <v>157</v>
      </c>
      <c r="X81" s="244"/>
    </row>
    <row r="82" spans="1:24" ht="111.75" customHeight="1">
      <c r="A82" s="173" t="s">
        <v>200</v>
      </c>
      <c r="B82" s="9" t="s">
        <v>26</v>
      </c>
      <c r="C82" s="19" t="s">
        <v>201</v>
      </c>
      <c r="D82" s="20" t="s">
        <v>199</v>
      </c>
      <c r="E82" s="20" t="s">
        <v>202</v>
      </c>
      <c r="F82" s="175"/>
      <c r="G82" s="188" t="s">
        <v>1858</v>
      </c>
      <c r="H82" s="135">
        <v>0</v>
      </c>
      <c r="I82" s="153">
        <v>750000000</v>
      </c>
      <c r="J82" s="150" t="s">
        <v>1624</v>
      </c>
      <c r="K82" s="160" t="s">
        <v>1658</v>
      </c>
      <c r="L82" s="150" t="s">
        <v>1624</v>
      </c>
      <c r="M82" s="154" t="s">
        <v>32</v>
      </c>
      <c r="N82" s="165" t="s">
        <v>1664</v>
      </c>
      <c r="O82" s="153" t="s">
        <v>1650</v>
      </c>
      <c r="P82" s="161">
        <v>796</v>
      </c>
      <c r="Q82" s="164" t="s">
        <v>1635</v>
      </c>
      <c r="R82" s="161">
        <v>10</v>
      </c>
      <c r="S82" s="154">
        <v>56000</v>
      </c>
      <c r="T82" s="154">
        <f t="shared" si="4"/>
        <v>560000</v>
      </c>
      <c r="U82" s="154">
        <f t="shared" si="1"/>
        <v>627200.0000000001</v>
      </c>
      <c r="V82" s="161"/>
      <c r="W82" s="161" t="s">
        <v>157</v>
      </c>
      <c r="X82" s="244"/>
    </row>
    <row r="83" spans="1:24" ht="111.75" customHeight="1">
      <c r="A83" s="173" t="s">
        <v>203</v>
      </c>
      <c r="B83" s="9" t="s">
        <v>26</v>
      </c>
      <c r="C83" s="19" t="s">
        <v>204</v>
      </c>
      <c r="D83" s="20" t="s">
        <v>199</v>
      </c>
      <c r="E83" s="20" t="s">
        <v>205</v>
      </c>
      <c r="F83" s="175"/>
      <c r="G83" s="188" t="s">
        <v>1858</v>
      </c>
      <c r="H83" s="135">
        <v>0</v>
      </c>
      <c r="I83" s="153">
        <v>750000000</v>
      </c>
      <c r="J83" s="150" t="s">
        <v>1624</v>
      </c>
      <c r="K83" s="160" t="s">
        <v>1658</v>
      </c>
      <c r="L83" s="150" t="s">
        <v>1624</v>
      </c>
      <c r="M83" s="154" t="s">
        <v>32</v>
      </c>
      <c r="N83" s="165" t="s">
        <v>1664</v>
      </c>
      <c r="O83" s="153" t="s">
        <v>1650</v>
      </c>
      <c r="P83" s="161">
        <v>796</v>
      </c>
      <c r="Q83" s="164" t="s">
        <v>1635</v>
      </c>
      <c r="R83" s="161">
        <v>50</v>
      </c>
      <c r="S83" s="154">
        <v>56224</v>
      </c>
      <c r="T83" s="154">
        <f t="shared" si="4"/>
        <v>2811200</v>
      </c>
      <c r="U83" s="154">
        <f t="shared" si="1"/>
        <v>3148544.0000000005</v>
      </c>
      <c r="V83" s="161"/>
      <c r="W83" s="161" t="s">
        <v>157</v>
      </c>
      <c r="X83" s="244"/>
    </row>
    <row r="84" spans="1:24" ht="111.75" customHeight="1">
      <c r="A84" s="173" t="s">
        <v>206</v>
      </c>
      <c r="B84" s="9" t="s">
        <v>26</v>
      </c>
      <c r="C84" s="19" t="s">
        <v>207</v>
      </c>
      <c r="D84" s="20" t="s">
        <v>199</v>
      </c>
      <c r="E84" s="20" t="s">
        <v>208</v>
      </c>
      <c r="F84" s="175"/>
      <c r="G84" s="188" t="s">
        <v>1858</v>
      </c>
      <c r="H84" s="135">
        <v>0</v>
      </c>
      <c r="I84" s="153">
        <v>750000000</v>
      </c>
      <c r="J84" s="150" t="s">
        <v>1624</v>
      </c>
      <c r="K84" s="160" t="s">
        <v>1658</v>
      </c>
      <c r="L84" s="150" t="s">
        <v>1624</v>
      </c>
      <c r="M84" s="154" t="s">
        <v>32</v>
      </c>
      <c r="N84" s="165" t="s">
        <v>1664</v>
      </c>
      <c r="O84" s="153" t="s">
        <v>1650</v>
      </c>
      <c r="P84" s="161">
        <v>796</v>
      </c>
      <c r="Q84" s="164" t="s">
        <v>1635</v>
      </c>
      <c r="R84" s="161">
        <v>20</v>
      </c>
      <c r="S84" s="154">
        <v>28224</v>
      </c>
      <c r="T84" s="154">
        <f t="shared" si="4"/>
        <v>564480</v>
      </c>
      <c r="U84" s="154">
        <f t="shared" si="1"/>
        <v>632217.6000000001</v>
      </c>
      <c r="V84" s="161"/>
      <c r="W84" s="161" t="s">
        <v>157</v>
      </c>
      <c r="X84" s="244"/>
    </row>
    <row r="85" spans="1:24" ht="111.75" customHeight="1">
      <c r="A85" s="173" t="s">
        <v>209</v>
      </c>
      <c r="B85" s="9" t="s">
        <v>26</v>
      </c>
      <c r="C85" s="19" t="s">
        <v>210</v>
      </c>
      <c r="D85" s="20" t="s">
        <v>199</v>
      </c>
      <c r="E85" s="20" t="s">
        <v>211</v>
      </c>
      <c r="F85" s="175"/>
      <c r="G85" s="188" t="s">
        <v>1858</v>
      </c>
      <c r="H85" s="135">
        <v>0</v>
      </c>
      <c r="I85" s="153">
        <v>750000000</v>
      </c>
      <c r="J85" s="150" t="s">
        <v>1624</v>
      </c>
      <c r="K85" s="160" t="s">
        <v>1658</v>
      </c>
      <c r="L85" s="150" t="s">
        <v>1624</v>
      </c>
      <c r="M85" s="154" t="s">
        <v>32</v>
      </c>
      <c r="N85" s="165" t="s">
        <v>1664</v>
      </c>
      <c r="O85" s="153" t="s">
        <v>1650</v>
      </c>
      <c r="P85" s="161">
        <v>796</v>
      </c>
      <c r="Q85" s="164" t="s">
        <v>1635</v>
      </c>
      <c r="R85" s="161">
        <v>15</v>
      </c>
      <c r="S85" s="154">
        <v>32256</v>
      </c>
      <c r="T85" s="154">
        <f t="shared" si="4"/>
        <v>483840</v>
      </c>
      <c r="U85" s="154">
        <f t="shared" si="1"/>
        <v>541900.8</v>
      </c>
      <c r="V85" s="161"/>
      <c r="W85" s="161" t="s">
        <v>157</v>
      </c>
      <c r="X85" s="244"/>
    </row>
    <row r="86" spans="1:24" ht="111.75" customHeight="1">
      <c r="A86" s="173" t="s">
        <v>212</v>
      </c>
      <c r="B86" s="9" t="s">
        <v>26</v>
      </c>
      <c r="C86" s="19" t="s">
        <v>213</v>
      </c>
      <c r="D86" s="20" t="s">
        <v>199</v>
      </c>
      <c r="E86" s="20" t="s">
        <v>214</v>
      </c>
      <c r="F86" s="175"/>
      <c r="G86" s="188" t="s">
        <v>1858</v>
      </c>
      <c r="H86" s="135">
        <v>0</v>
      </c>
      <c r="I86" s="153">
        <v>750000000</v>
      </c>
      <c r="J86" s="150" t="s">
        <v>1624</v>
      </c>
      <c r="K86" s="160" t="s">
        <v>1658</v>
      </c>
      <c r="L86" s="150" t="s">
        <v>1624</v>
      </c>
      <c r="M86" s="154" t="s">
        <v>32</v>
      </c>
      <c r="N86" s="165" t="s">
        <v>1664</v>
      </c>
      <c r="O86" s="153" t="s">
        <v>1650</v>
      </c>
      <c r="P86" s="161">
        <v>796</v>
      </c>
      <c r="Q86" s="164" t="s">
        <v>1635</v>
      </c>
      <c r="R86" s="161">
        <v>35</v>
      </c>
      <c r="S86" s="154">
        <v>56886</v>
      </c>
      <c r="T86" s="154">
        <f t="shared" si="4"/>
        <v>1991010</v>
      </c>
      <c r="U86" s="154">
        <f t="shared" si="1"/>
        <v>2229931.2</v>
      </c>
      <c r="V86" s="161"/>
      <c r="W86" s="161" t="s">
        <v>157</v>
      </c>
      <c r="X86" s="244"/>
    </row>
    <row r="87" spans="1:24" ht="111.75" customHeight="1">
      <c r="A87" s="173" t="s">
        <v>215</v>
      </c>
      <c r="B87" s="9" t="s">
        <v>26</v>
      </c>
      <c r="C87" s="19" t="s">
        <v>216</v>
      </c>
      <c r="D87" s="20" t="s">
        <v>199</v>
      </c>
      <c r="E87" s="20" t="s">
        <v>217</v>
      </c>
      <c r="F87" s="175"/>
      <c r="G87" s="188" t="s">
        <v>1858</v>
      </c>
      <c r="H87" s="135">
        <v>0</v>
      </c>
      <c r="I87" s="153">
        <v>750000000</v>
      </c>
      <c r="J87" s="150" t="s">
        <v>1624</v>
      </c>
      <c r="K87" s="160" t="s">
        <v>1658</v>
      </c>
      <c r="L87" s="150" t="s">
        <v>1624</v>
      </c>
      <c r="M87" s="154" t="s">
        <v>32</v>
      </c>
      <c r="N87" s="165" t="s">
        <v>1664</v>
      </c>
      <c r="O87" s="153" t="s">
        <v>1650</v>
      </c>
      <c r="P87" s="161">
        <v>796</v>
      </c>
      <c r="Q87" s="164" t="s">
        <v>1635</v>
      </c>
      <c r="R87" s="161">
        <v>25</v>
      </c>
      <c r="S87" s="154">
        <v>56886</v>
      </c>
      <c r="T87" s="154">
        <f t="shared" si="4"/>
        <v>1422150</v>
      </c>
      <c r="U87" s="154">
        <f t="shared" si="1"/>
        <v>1592808.0000000002</v>
      </c>
      <c r="V87" s="161"/>
      <c r="W87" s="161" t="s">
        <v>157</v>
      </c>
      <c r="X87" s="244"/>
    </row>
    <row r="88" spans="1:24" ht="111.75" customHeight="1">
      <c r="A88" s="173" t="s">
        <v>218</v>
      </c>
      <c r="B88" s="9" t="s">
        <v>26</v>
      </c>
      <c r="C88" s="19" t="s">
        <v>219</v>
      </c>
      <c r="D88" s="20" t="s">
        <v>220</v>
      </c>
      <c r="E88" s="20" t="s">
        <v>221</v>
      </c>
      <c r="F88" s="20" t="s">
        <v>222</v>
      </c>
      <c r="G88" s="188" t="s">
        <v>1866</v>
      </c>
      <c r="H88" s="135">
        <v>0</v>
      </c>
      <c r="I88" s="153">
        <v>750000000</v>
      </c>
      <c r="J88" s="150" t="s">
        <v>1624</v>
      </c>
      <c r="K88" s="163" t="s">
        <v>1665</v>
      </c>
      <c r="L88" s="150" t="s">
        <v>1624</v>
      </c>
      <c r="M88" s="154" t="s">
        <v>32</v>
      </c>
      <c r="N88" s="163" t="s">
        <v>1665</v>
      </c>
      <c r="O88" s="153" t="s">
        <v>1650</v>
      </c>
      <c r="P88" s="161">
        <v>796</v>
      </c>
      <c r="Q88" s="164" t="s">
        <v>1635</v>
      </c>
      <c r="R88" s="82">
        <v>110</v>
      </c>
      <c r="S88" s="154">
        <v>17857.15</v>
      </c>
      <c r="T88" s="154">
        <v>1964286.5</v>
      </c>
      <c r="U88" s="154">
        <v>2200000</v>
      </c>
      <c r="V88" s="244"/>
      <c r="W88" s="161">
        <v>2014</v>
      </c>
      <c r="X88" s="244"/>
    </row>
    <row r="89" spans="1:24" ht="111.75" customHeight="1">
      <c r="A89" s="173" t="s">
        <v>223</v>
      </c>
      <c r="B89" s="9" t="s">
        <v>26</v>
      </c>
      <c r="C89" s="19" t="s">
        <v>224</v>
      </c>
      <c r="D89" s="20" t="s">
        <v>225</v>
      </c>
      <c r="E89" s="20" t="s">
        <v>226</v>
      </c>
      <c r="F89" s="20" t="s">
        <v>227</v>
      </c>
      <c r="G89" s="14" t="s">
        <v>31</v>
      </c>
      <c r="H89" s="135">
        <v>0</v>
      </c>
      <c r="I89" s="153">
        <v>750000000</v>
      </c>
      <c r="J89" s="150" t="s">
        <v>1624</v>
      </c>
      <c r="K89" s="163" t="s">
        <v>1665</v>
      </c>
      <c r="L89" s="150" t="s">
        <v>1624</v>
      </c>
      <c r="M89" s="154" t="s">
        <v>32</v>
      </c>
      <c r="N89" s="163" t="s">
        <v>1625</v>
      </c>
      <c r="O89" s="153" t="s">
        <v>1650</v>
      </c>
      <c r="P89" s="161">
        <v>796</v>
      </c>
      <c r="Q89" s="164" t="s">
        <v>1635</v>
      </c>
      <c r="R89" s="117">
        <v>110</v>
      </c>
      <c r="S89" s="154">
        <v>1785.72</v>
      </c>
      <c r="T89" s="154">
        <v>196429.2</v>
      </c>
      <c r="U89" s="154">
        <v>220000</v>
      </c>
      <c r="V89" s="244"/>
      <c r="W89" s="161">
        <v>2014</v>
      </c>
      <c r="X89" s="244"/>
    </row>
    <row r="90" spans="1:24" ht="111.75" customHeight="1">
      <c r="A90" s="173" t="s">
        <v>228</v>
      </c>
      <c r="B90" s="9" t="s">
        <v>26</v>
      </c>
      <c r="C90" s="195" t="s">
        <v>229</v>
      </c>
      <c r="D90" s="198" t="s">
        <v>230</v>
      </c>
      <c r="E90" s="173" t="s">
        <v>231</v>
      </c>
      <c r="F90" s="199"/>
      <c r="G90" s="14" t="s">
        <v>31</v>
      </c>
      <c r="H90" s="137">
        <v>0</v>
      </c>
      <c r="I90" s="153">
        <v>750000000</v>
      </c>
      <c r="J90" s="150" t="s">
        <v>1624</v>
      </c>
      <c r="K90" s="162" t="s">
        <v>1666</v>
      </c>
      <c r="L90" s="150" t="s">
        <v>1624</v>
      </c>
      <c r="M90" s="162" t="s">
        <v>32</v>
      </c>
      <c r="N90" s="162" t="s">
        <v>1632</v>
      </c>
      <c r="O90" s="153" t="s">
        <v>1662</v>
      </c>
      <c r="P90" s="54">
        <v>839</v>
      </c>
      <c r="Q90" s="164" t="s">
        <v>1651</v>
      </c>
      <c r="R90" s="164">
        <v>9</v>
      </c>
      <c r="S90" s="154">
        <v>10000</v>
      </c>
      <c r="T90" s="132">
        <f>R90*S90</f>
        <v>90000</v>
      </c>
      <c r="U90" s="132">
        <f aca="true" t="shared" si="5" ref="U90:U154">T90*1.12</f>
        <v>100800.00000000001</v>
      </c>
      <c r="V90" s="162"/>
      <c r="W90" s="161">
        <v>2014</v>
      </c>
      <c r="X90" s="162"/>
    </row>
    <row r="91" spans="1:24" ht="150" customHeight="1">
      <c r="A91" s="173" t="s">
        <v>232</v>
      </c>
      <c r="B91" s="9" t="s">
        <v>26</v>
      </c>
      <c r="C91" s="14" t="s">
        <v>233</v>
      </c>
      <c r="D91" s="14" t="s">
        <v>28</v>
      </c>
      <c r="E91" s="14" t="s">
        <v>234</v>
      </c>
      <c r="F91" s="14" t="s">
        <v>235</v>
      </c>
      <c r="G91" s="14" t="s">
        <v>1866</v>
      </c>
      <c r="H91" s="130">
        <v>0</v>
      </c>
      <c r="I91" s="156">
        <v>750000000</v>
      </c>
      <c r="J91" s="150" t="s">
        <v>1624</v>
      </c>
      <c r="K91" s="160" t="s">
        <v>1667</v>
      </c>
      <c r="L91" s="150" t="s">
        <v>1624</v>
      </c>
      <c r="M91" s="156" t="s">
        <v>32</v>
      </c>
      <c r="N91" s="156" t="s">
        <v>1668</v>
      </c>
      <c r="O91" s="153" t="s">
        <v>1660</v>
      </c>
      <c r="P91" s="156">
        <v>796</v>
      </c>
      <c r="Q91" s="164" t="s">
        <v>1635</v>
      </c>
      <c r="R91" s="156">
        <v>259</v>
      </c>
      <c r="S91" s="154">
        <f>T91/R91</f>
        <v>7928.84</v>
      </c>
      <c r="T91" s="154">
        <v>2053569.56</v>
      </c>
      <c r="U91" s="154">
        <f t="shared" si="5"/>
        <v>2299997.9072000002</v>
      </c>
      <c r="V91" s="156"/>
      <c r="W91" s="156">
        <v>2014</v>
      </c>
      <c r="X91" s="60"/>
    </row>
    <row r="92" spans="1:24" ht="102" customHeight="1">
      <c r="A92" s="173" t="s">
        <v>236</v>
      </c>
      <c r="B92" s="9" t="s">
        <v>26</v>
      </c>
      <c r="C92" s="175" t="s">
        <v>237</v>
      </c>
      <c r="D92" s="175" t="s">
        <v>238</v>
      </c>
      <c r="E92" s="175" t="s">
        <v>239</v>
      </c>
      <c r="F92" s="175"/>
      <c r="G92" s="14" t="s">
        <v>1866</v>
      </c>
      <c r="H92" s="135">
        <v>0.9</v>
      </c>
      <c r="I92" s="153">
        <v>750000000</v>
      </c>
      <c r="J92" s="150" t="s">
        <v>1624</v>
      </c>
      <c r="K92" s="153" t="s">
        <v>1653</v>
      </c>
      <c r="L92" s="150" t="s">
        <v>1624</v>
      </c>
      <c r="M92" s="153" t="s">
        <v>32</v>
      </c>
      <c r="N92" s="153" t="s">
        <v>1654</v>
      </c>
      <c r="O92" s="153" t="s">
        <v>1669</v>
      </c>
      <c r="P92" s="153">
        <v>796</v>
      </c>
      <c r="Q92" s="164" t="s">
        <v>1635</v>
      </c>
      <c r="R92" s="161">
        <v>80</v>
      </c>
      <c r="S92" s="154">
        <f>952/1.12</f>
        <v>849.9999999999999</v>
      </c>
      <c r="T92" s="132">
        <f aca="true" t="shared" si="6" ref="T92:T111">R92*S92</f>
        <v>67999.99999999999</v>
      </c>
      <c r="U92" s="132">
        <f t="shared" si="5"/>
        <v>76159.99999999999</v>
      </c>
      <c r="V92" s="161" t="s">
        <v>1841</v>
      </c>
      <c r="W92" s="161">
        <v>2014</v>
      </c>
      <c r="X92" s="244"/>
    </row>
    <row r="93" spans="1:24" ht="150" customHeight="1">
      <c r="A93" s="173" t="s">
        <v>240</v>
      </c>
      <c r="B93" s="9" t="s">
        <v>26</v>
      </c>
      <c r="C93" s="175" t="s">
        <v>241</v>
      </c>
      <c r="D93" s="175" t="s">
        <v>242</v>
      </c>
      <c r="E93" s="175" t="s">
        <v>243</v>
      </c>
      <c r="F93" s="175"/>
      <c r="G93" s="14" t="s">
        <v>1866</v>
      </c>
      <c r="H93" s="135">
        <v>0.87</v>
      </c>
      <c r="I93" s="153">
        <v>750000000</v>
      </c>
      <c r="J93" s="150" t="s">
        <v>1624</v>
      </c>
      <c r="K93" s="153" t="s">
        <v>1653</v>
      </c>
      <c r="L93" s="150" t="s">
        <v>1624</v>
      </c>
      <c r="M93" s="153" t="s">
        <v>32</v>
      </c>
      <c r="N93" s="153" t="s">
        <v>1654</v>
      </c>
      <c r="O93" s="153" t="s">
        <v>1669</v>
      </c>
      <c r="P93" s="153">
        <v>796</v>
      </c>
      <c r="Q93" s="164" t="s">
        <v>1635</v>
      </c>
      <c r="R93" s="161">
        <v>80</v>
      </c>
      <c r="S93" s="154">
        <v>850</v>
      </c>
      <c r="T93" s="132">
        <f t="shared" si="6"/>
        <v>68000</v>
      </c>
      <c r="U93" s="132">
        <f t="shared" si="5"/>
        <v>76160</v>
      </c>
      <c r="V93" s="161" t="s">
        <v>1841</v>
      </c>
      <c r="W93" s="161">
        <v>2014</v>
      </c>
      <c r="X93" s="244"/>
    </row>
    <row r="94" spans="1:24" ht="138" customHeight="1">
      <c r="A94" s="173" t="s">
        <v>244</v>
      </c>
      <c r="B94" s="9" t="s">
        <v>26</v>
      </c>
      <c r="C94" s="175" t="s">
        <v>245</v>
      </c>
      <c r="D94" s="175" t="s">
        <v>246</v>
      </c>
      <c r="E94" s="175" t="s">
        <v>247</v>
      </c>
      <c r="F94" s="175"/>
      <c r="G94" s="14" t="s">
        <v>1866</v>
      </c>
      <c r="H94" s="135">
        <v>0.86</v>
      </c>
      <c r="I94" s="153">
        <v>750000000</v>
      </c>
      <c r="J94" s="150" t="s">
        <v>1624</v>
      </c>
      <c r="K94" s="153" t="s">
        <v>1653</v>
      </c>
      <c r="L94" s="150" t="s">
        <v>1624</v>
      </c>
      <c r="M94" s="153" t="s">
        <v>32</v>
      </c>
      <c r="N94" s="153" t="s">
        <v>1654</v>
      </c>
      <c r="O94" s="153" t="s">
        <v>1669</v>
      </c>
      <c r="P94" s="153">
        <v>839</v>
      </c>
      <c r="Q94" s="164" t="s">
        <v>1651</v>
      </c>
      <c r="R94" s="161">
        <v>80</v>
      </c>
      <c r="S94" s="154">
        <f>19700/1.12</f>
        <v>17589.285714285714</v>
      </c>
      <c r="T94" s="132">
        <f t="shared" si="6"/>
        <v>1407142.857142857</v>
      </c>
      <c r="U94" s="132">
        <f t="shared" si="5"/>
        <v>1576000</v>
      </c>
      <c r="V94" s="161" t="s">
        <v>1841</v>
      </c>
      <c r="W94" s="161">
        <v>2014</v>
      </c>
      <c r="X94" s="244"/>
    </row>
    <row r="95" spans="1:24" ht="96" customHeight="1">
      <c r="A95" s="173" t="s">
        <v>248</v>
      </c>
      <c r="B95" s="9" t="s">
        <v>26</v>
      </c>
      <c r="C95" s="175" t="s">
        <v>249</v>
      </c>
      <c r="D95" s="175" t="s">
        <v>250</v>
      </c>
      <c r="E95" s="175" t="s">
        <v>251</v>
      </c>
      <c r="F95" s="175"/>
      <c r="G95" s="14" t="s">
        <v>1866</v>
      </c>
      <c r="H95" s="135">
        <v>0.9</v>
      </c>
      <c r="I95" s="153">
        <v>750000000</v>
      </c>
      <c r="J95" s="150" t="s">
        <v>1624</v>
      </c>
      <c r="K95" s="153" t="s">
        <v>1653</v>
      </c>
      <c r="L95" s="150" t="s">
        <v>1624</v>
      </c>
      <c r="M95" s="153" t="s">
        <v>32</v>
      </c>
      <c r="N95" s="153" t="s">
        <v>1654</v>
      </c>
      <c r="O95" s="153" t="s">
        <v>1669</v>
      </c>
      <c r="P95" s="161">
        <v>796</v>
      </c>
      <c r="Q95" s="164" t="s">
        <v>1635</v>
      </c>
      <c r="R95" s="161">
        <v>80</v>
      </c>
      <c r="S95" s="154">
        <f>1500/1.12</f>
        <v>1339.2857142857142</v>
      </c>
      <c r="T95" s="132">
        <f t="shared" si="6"/>
        <v>107142.85714285713</v>
      </c>
      <c r="U95" s="132">
        <f t="shared" si="5"/>
        <v>120000</v>
      </c>
      <c r="V95" s="161" t="s">
        <v>1841</v>
      </c>
      <c r="W95" s="161">
        <v>2014</v>
      </c>
      <c r="X95" s="244"/>
    </row>
    <row r="96" spans="1:24" ht="149.25" customHeight="1">
      <c r="A96" s="173" t="s">
        <v>252</v>
      </c>
      <c r="B96" s="9" t="s">
        <v>26</v>
      </c>
      <c r="C96" s="175" t="s">
        <v>253</v>
      </c>
      <c r="D96" s="175" t="s">
        <v>254</v>
      </c>
      <c r="E96" s="175" t="s">
        <v>255</v>
      </c>
      <c r="F96" s="175"/>
      <c r="G96" s="14" t="s">
        <v>1866</v>
      </c>
      <c r="H96" s="135">
        <v>0</v>
      </c>
      <c r="I96" s="153">
        <v>750000000</v>
      </c>
      <c r="J96" s="150" t="s">
        <v>1624</v>
      </c>
      <c r="K96" s="153" t="s">
        <v>1653</v>
      </c>
      <c r="L96" s="150" t="s">
        <v>1624</v>
      </c>
      <c r="M96" s="153" t="s">
        <v>32</v>
      </c>
      <c r="N96" s="153" t="s">
        <v>1654</v>
      </c>
      <c r="O96" s="153" t="s">
        <v>1650</v>
      </c>
      <c r="P96" s="153">
        <v>796</v>
      </c>
      <c r="Q96" s="164" t="s">
        <v>1635</v>
      </c>
      <c r="R96" s="161">
        <v>80</v>
      </c>
      <c r="S96" s="154">
        <f>2800/1.12</f>
        <v>2499.9999999999995</v>
      </c>
      <c r="T96" s="132">
        <f t="shared" si="6"/>
        <v>199999.99999999997</v>
      </c>
      <c r="U96" s="132">
        <f t="shared" si="5"/>
        <v>224000</v>
      </c>
      <c r="V96" s="161"/>
      <c r="W96" s="161">
        <v>2014</v>
      </c>
      <c r="X96" s="244"/>
    </row>
    <row r="97" spans="1:24" ht="96.75" customHeight="1">
      <c r="A97" s="173" t="s">
        <v>256</v>
      </c>
      <c r="B97" s="9" t="s">
        <v>26</v>
      </c>
      <c r="C97" s="195" t="s">
        <v>257</v>
      </c>
      <c r="D97" s="198" t="s">
        <v>258</v>
      </c>
      <c r="E97" s="173" t="s">
        <v>259</v>
      </c>
      <c r="F97" s="199"/>
      <c r="G97" s="173" t="s">
        <v>31</v>
      </c>
      <c r="H97" s="137">
        <v>0</v>
      </c>
      <c r="I97" s="153">
        <v>750000000</v>
      </c>
      <c r="J97" s="150" t="s">
        <v>1624</v>
      </c>
      <c r="K97" s="162" t="s">
        <v>1666</v>
      </c>
      <c r="L97" s="150" t="s">
        <v>1624</v>
      </c>
      <c r="M97" s="162" t="s">
        <v>32</v>
      </c>
      <c r="N97" s="162" t="s">
        <v>1632</v>
      </c>
      <c r="O97" s="153" t="s">
        <v>1656</v>
      </c>
      <c r="P97" s="162">
        <v>839</v>
      </c>
      <c r="Q97" s="164" t="s">
        <v>1651</v>
      </c>
      <c r="R97" s="164">
        <v>24</v>
      </c>
      <c r="S97" s="154">
        <v>18962</v>
      </c>
      <c r="T97" s="132">
        <f t="shared" si="6"/>
        <v>455088</v>
      </c>
      <c r="U97" s="132">
        <f t="shared" si="5"/>
        <v>509698.56000000006</v>
      </c>
      <c r="V97" s="162"/>
      <c r="W97" s="161">
        <v>2014</v>
      </c>
      <c r="X97" s="162"/>
    </row>
    <row r="98" spans="1:24" ht="90" customHeight="1">
      <c r="A98" s="173" t="s">
        <v>260</v>
      </c>
      <c r="B98" s="9" t="s">
        <v>26</v>
      </c>
      <c r="C98" s="195" t="s">
        <v>261</v>
      </c>
      <c r="D98" s="173" t="s">
        <v>262</v>
      </c>
      <c r="E98" s="173" t="s">
        <v>263</v>
      </c>
      <c r="F98" s="199"/>
      <c r="G98" s="173" t="s">
        <v>31</v>
      </c>
      <c r="H98" s="137">
        <v>0</v>
      </c>
      <c r="I98" s="153">
        <v>750000000</v>
      </c>
      <c r="J98" s="150" t="s">
        <v>1624</v>
      </c>
      <c r="K98" s="162" t="s">
        <v>1666</v>
      </c>
      <c r="L98" s="150" t="s">
        <v>1624</v>
      </c>
      <c r="M98" s="162" t="s">
        <v>32</v>
      </c>
      <c r="N98" s="162" t="s">
        <v>1632</v>
      </c>
      <c r="O98" s="153" t="s">
        <v>1656</v>
      </c>
      <c r="P98" s="162">
        <v>839</v>
      </c>
      <c r="Q98" s="164" t="s">
        <v>1651</v>
      </c>
      <c r="R98" s="164">
        <v>9</v>
      </c>
      <c r="S98" s="154">
        <v>10000</v>
      </c>
      <c r="T98" s="132">
        <f t="shared" si="6"/>
        <v>90000</v>
      </c>
      <c r="U98" s="132">
        <f t="shared" si="5"/>
        <v>100800.00000000001</v>
      </c>
      <c r="V98" s="162"/>
      <c r="W98" s="161">
        <v>2014</v>
      </c>
      <c r="X98" s="162"/>
    </row>
    <row r="99" spans="1:24" ht="79.5" customHeight="1">
      <c r="A99" s="173" t="s">
        <v>264</v>
      </c>
      <c r="B99" s="9" t="s">
        <v>26</v>
      </c>
      <c r="C99" s="195" t="s">
        <v>265</v>
      </c>
      <c r="D99" s="173" t="s">
        <v>266</v>
      </c>
      <c r="E99" s="173" t="s">
        <v>267</v>
      </c>
      <c r="F99" s="199"/>
      <c r="G99" s="173" t="s">
        <v>31</v>
      </c>
      <c r="H99" s="137">
        <v>0</v>
      </c>
      <c r="I99" s="153">
        <v>750000000</v>
      </c>
      <c r="J99" s="150" t="s">
        <v>1624</v>
      </c>
      <c r="K99" s="162" t="s">
        <v>1666</v>
      </c>
      <c r="L99" s="150" t="s">
        <v>1624</v>
      </c>
      <c r="M99" s="162" t="s">
        <v>32</v>
      </c>
      <c r="N99" s="162" t="s">
        <v>1632</v>
      </c>
      <c r="O99" s="153" t="s">
        <v>1656</v>
      </c>
      <c r="P99" s="54">
        <v>715</v>
      </c>
      <c r="Q99" s="164" t="s">
        <v>1657</v>
      </c>
      <c r="R99" s="164">
        <v>9</v>
      </c>
      <c r="S99" s="154">
        <v>1700</v>
      </c>
      <c r="T99" s="132">
        <f t="shared" si="6"/>
        <v>15300</v>
      </c>
      <c r="U99" s="132">
        <f t="shared" si="5"/>
        <v>17136</v>
      </c>
      <c r="V99" s="162"/>
      <c r="W99" s="161">
        <v>2014</v>
      </c>
      <c r="X99" s="162"/>
    </row>
    <row r="100" spans="1:24" ht="105.75" customHeight="1">
      <c r="A100" s="173" t="s">
        <v>268</v>
      </c>
      <c r="B100" s="9" t="s">
        <v>26</v>
      </c>
      <c r="C100" s="195" t="s">
        <v>269</v>
      </c>
      <c r="D100" s="173" t="s">
        <v>135</v>
      </c>
      <c r="E100" s="173" t="s">
        <v>270</v>
      </c>
      <c r="F100" s="199"/>
      <c r="G100" s="173" t="s">
        <v>31</v>
      </c>
      <c r="H100" s="137">
        <v>0</v>
      </c>
      <c r="I100" s="153">
        <v>750000000</v>
      </c>
      <c r="J100" s="150" t="s">
        <v>1624</v>
      </c>
      <c r="K100" s="162" t="s">
        <v>1666</v>
      </c>
      <c r="L100" s="150" t="s">
        <v>1624</v>
      </c>
      <c r="M100" s="162" t="s">
        <v>32</v>
      </c>
      <c r="N100" s="162" t="s">
        <v>1632</v>
      </c>
      <c r="O100" s="153" t="s">
        <v>1656</v>
      </c>
      <c r="P100" s="54">
        <v>796</v>
      </c>
      <c r="Q100" s="164" t="s">
        <v>1635</v>
      </c>
      <c r="R100" s="164">
        <v>24</v>
      </c>
      <c r="S100" s="154">
        <v>5976</v>
      </c>
      <c r="T100" s="132">
        <f t="shared" si="6"/>
        <v>143424</v>
      </c>
      <c r="U100" s="132">
        <f t="shared" si="5"/>
        <v>160634.88</v>
      </c>
      <c r="V100" s="162"/>
      <c r="W100" s="161">
        <v>2014</v>
      </c>
      <c r="X100" s="162"/>
    </row>
    <row r="101" spans="1:24" ht="105.75" customHeight="1">
      <c r="A101" s="173" t="s">
        <v>271</v>
      </c>
      <c r="B101" s="9" t="s">
        <v>26</v>
      </c>
      <c r="C101" s="195" t="s">
        <v>272</v>
      </c>
      <c r="D101" s="173" t="s">
        <v>273</v>
      </c>
      <c r="E101" s="173" t="s">
        <v>1847</v>
      </c>
      <c r="F101" s="199"/>
      <c r="G101" s="173" t="s">
        <v>31</v>
      </c>
      <c r="H101" s="137">
        <v>0</v>
      </c>
      <c r="I101" s="153">
        <v>750000000</v>
      </c>
      <c r="J101" s="150" t="s">
        <v>1624</v>
      </c>
      <c r="K101" s="162" t="s">
        <v>1666</v>
      </c>
      <c r="L101" s="150" t="s">
        <v>1624</v>
      </c>
      <c r="M101" s="162" t="s">
        <v>32</v>
      </c>
      <c r="N101" s="162" t="s">
        <v>1632</v>
      </c>
      <c r="O101" s="153" t="s">
        <v>1656</v>
      </c>
      <c r="P101" s="54">
        <v>715</v>
      </c>
      <c r="Q101" s="164" t="s">
        <v>1657</v>
      </c>
      <c r="R101" s="164">
        <v>24</v>
      </c>
      <c r="S101" s="154">
        <v>11000</v>
      </c>
      <c r="T101" s="132">
        <f t="shared" si="6"/>
        <v>264000</v>
      </c>
      <c r="U101" s="132">
        <f t="shared" si="5"/>
        <v>295680</v>
      </c>
      <c r="V101" s="162"/>
      <c r="W101" s="161">
        <v>2014</v>
      </c>
      <c r="X101" s="162"/>
    </row>
    <row r="102" spans="1:24" ht="102.75" customHeight="1">
      <c r="A102" s="173" t="s">
        <v>274</v>
      </c>
      <c r="B102" s="9" t="s">
        <v>26</v>
      </c>
      <c r="C102" s="195" t="s">
        <v>275</v>
      </c>
      <c r="D102" s="173" t="s">
        <v>276</v>
      </c>
      <c r="E102" s="173" t="s">
        <v>277</v>
      </c>
      <c r="F102" s="199"/>
      <c r="G102" s="173" t="s">
        <v>31</v>
      </c>
      <c r="H102" s="137">
        <v>0</v>
      </c>
      <c r="I102" s="153">
        <v>750000000</v>
      </c>
      <c r="J102" s="150" t="s">
        <v>1624</v>
      </c>
      <c r="K102" s="162" t="s">
        <v>1666</v>
      </c>
      <c r="L102" s="150" t="s">
        <v>1624</v>
      </c>
      <c r="M102" s="162" t="s">
        <v>32</v>
      </c>
      <c r="N102" s="162" t="s">
        <v>1632</v>
      </c>
      <c r="O102" s="153" t="s">
        <v>1656</v>
      </c>
      <c r="P102" s="54">
        <v>715</v>
      </c>
      <c r="Q102" s="164" t="s">
        <v>1657</v>
      </c>
      <c r="R102" s="164">
        <v>9</v>
      </c>
      <c r="S102" s="154">
        <v>10000</v>
      </c>
      <c r="T102" s="132">
        <f t="shared" si="6"/>
        <v>90000</v>
      </c>
      <c r="U102" s="132">
        <f t="shared" si="5"/>
        <v>100800.00000000001</v>
      </c>
      <c r="V102" s="162"/>
      <c r="W102" s="161">
        <v>2014</v>
      </c>
      <c r="X102" s="162"/>
    </row>
    <row r="103" spans="1:24" ht="105" customHeight="1">
      <c r="A103" s="173" t="s">
        <v>278</v>
      </c>
      <c r="B103" s="9" t="s">
        <v>26</v>
      </c>
      <c r="C103" s="195" t="s">
        <v>279</v>
      </c>
      <c r="D103" s="173" t="s">
        <v>280</v>
      </c>
      <c r="E103" s="173" t="s">
        <v>281</v>
      </c>
      <c r="F103" s="199"/>
      <c r="G103" s="173" t="s">
        <v>31</v>
      </c>
      <c r="H103" s="137">
        <v>0</v>
      </c>
      <c r="I103" s="153">
        <v>750000000</v>
      </c>
      <c r="J103" s="150" t="s">
        <v>1624</v>
      </c>
      <c r="K103" s="162" t="s">
        <v>1666</v>
      </c>
      <c r="L103" s="150" t="s">
        <v>1624</v>
      </c>
      <c r="M103" s="162" t="s">
        <v>32</v>
      </c>
      <c r="N103" s="162" t="s">
        <v>1632</v>
      </c>
      <c r="O103" s="153" t="s">
        <v>1656</v>
      </c>
      <c r="P103" s="54">
        <v>839</v>
      </c>
      <c r="Q103" s="164" t="s">
        <v>1651</v>
      </c>
      <c r="R103" s="164">
        <v>2</v>
      </c>
      <c r="S103" s="154">
        <v>10000</v>
      </c>
      <c r="T103" s="132">
        <f t="shared" si="6"/>
        <v>20000</v>
      </c>
      <c r="U103" s="132">
        <f t="shared" si="5"/>
        <v>22400.000000000004</v>
      </c>
      <c r="V103" s="162"/>
      <c r="W103" s="161">
        <v>2014</v>
      </c>
      <c r="X103" s="162"/>
    </row>
    <row r="104" spans="1:24" ht="100.5" customHeight="1">
      <c r="A104" s="173" t="s">
        <v>282</v>
      </c>
      <c r="B104" s="9" t="s">
        <v>26</v>
      </c>
      <c r="C104" s="195" t="s">
        <v>249</v>
      </c>
      <c r="D104" s="175" t="s">
        <v>250</v>
      </c>
      <c r="E104" s="175" t="s">
        <v>251</v>
      </c>
      <c r="F104" s="199"/>
      <c r="G104" s="173" t="s">
        <v>31</v>
      </c>
      <c r="H104" s="137">
        <v>0</v>
      </c>
      <c r="I104" s="153">
        <v>750000000</v>
      </c>
      <c r="J104" s="150" t="s">
        <v>1624</v>
      </c>
      <c r="K104" s="162" t="s">
        <v>1666</v>
      </c>
      <c r="L104" s="150" t="s">
        <v>1624</v>
      </c>
      <c r="M104" s="162" t="s">
        <v>32</v>
      </c>
      <c r="N104" s="162" t="s">
        <v>1632</v>
      </c>
      <c r="O104" s="153" t="s">
        <v>1656</v>
      </c>
      <c r="P104" s="54">
        <v>796</v>
      </c>
      <c r="Q104" s="164" t="s">
        <v>1635</v>
      </c>
      <c r="R104" s="164">
        <v>24</v>
      </c>
      <c r="S104" s="154">
        <v>2000</v>
      </c>
      <c r="T104" s="132">
        <f t="shared" si="6"/>
        <v>48000</v>
      </c>
      <c r="U104" s="132">
        <f t="shared" si="5"/>
        <v>53760.00000000001</v>
      </c>
      <c r="V104" s="162"/>
      <c r="W104" s="161">
        <v>2014</v>
      </c>
      <c r="X104" s="162"/>
    </row>
    <row r="105" spans="1:24" ht="100.5" customHeight="1">
      <c r="A105" s="173" t="s">
        <v>283</v>
      </c>
      <c r="B105" s="9" t="s">
        <v>26</v>
      </c>
      <c r="C105" s="200" t="s">
        <v>284</v>
      </c>
      <c r="D105" s="200" t="s">
        <v>285</v>
      </c>
      <c r="E105" s="200" t="s">
        <v>286</v>
      </c>
      <c r="F105" s="201"/>
      <c r="G105" s="173" t="s">
        <v>31</v>
      </c>
      <c r="H105" s="56">
        <v>0</v>
      </c>
      <c r="I105" s="153">
        <v>750000000</v>
      </c>
      <c r="J105" s="150" t="s">
        <v>1624</v>
      </c>
      <c r="K105" s="162" t="s">
        <v>1666</v>
      </c>
      <c r="L105" s="150" t="s">
        <v>1624</v>
      </c>
      <c r="M105" s="162" t="s">
        <v>32</v>
      </c>
      <c r="N105" s="162" t="s">
        <v>1632</v>
      </c>
      <c r="O105" s="153" t="s">
        <v>1656</v>
      </c>
      <c r="P105" s="54">
        <v>796</v>
      </c>
      <c r="Q105" s="164" t="s">
        <v>1635</v>
      </c>
      <c r="R105" s="164">
        <v>3</v>
      </c>
      <c r="S105" s="154">
        <v>50050</v>
      </c>
      <c r="T105" s="132">
        <f t="shared" si="6"/>
        <v>150150</v>
      </c>
      <c r="U105" s="132">
        <f t="shared" si="5"/>
        <v>168168.00000000003</v>
      </c>
      <c r="V105" s="162"/>
      <c r="W105" s="161">
        <v>2014</v>
      </c>
      <c r="X105" s="162"/>
    </row>
    <row r="106" spans="1:24" ht="103.5" customHeight="1">
      <c r="A106" s="173" t="s">
        <v>287</v>
      </c>
      <c r="B106" s="9" t="s">
        <v>26</v>
      </c>
      <c r="C106" s="200" t="s">
        <v>288</v>
      </c>
      <c r="D106" s="200" t="s">
        <v>289</v>
      </c>
      <c r="E106" s="200" t="s">
        <v>290</v>
      </c>
      <c r="F106" s="200"/>
      <c r="G106" s="173" t="s">
        <v>31</v>
      </c>
      <c r="H106" s="51">
        <v>0</v>
      </c>
      <c r="I106" s="153">
        <v>750000000</v>
      </c>
      <c r="J106" s="150" t="s">
        <v>1624</v>
      </c>
      <c r="K106" s="162" t="s">
        <v>1666</v>
      </c>
      <c r="L106" s="150" t="s">
        <v>1624</v>
      </c>
      <c r="M106" s="162" t="s">
        <v>32</v>
      </c>
      <c r="N106" s="162" t="s">
        <v>1632</v>
      </c>
      <c r="O106" s="153" t="s">
        <v>1656</v>
      </c>
      <c r="P106" s="54">
        <v>796</v>
      </c>
      <c r="Q106" s="164" t="s">
        <v>1635</v>
      </c>
      <c r="R106" s="164">
        <v>5</v>
      </c>
      <c r="S106" s="154">
        <v>35050</v>
      </c>
      <c r="T106" s="132">
        <f t="shared" si="6"/>
        <v>175250</v>
      </c>
      <c r="U106" s="132">
        <f t="shared" si="5"/>
        <v>196280.00000000003</v>
      </c>
      <c r="V106" s="162"/>
      <c r="W106" s="161">
        <v>2014</v>
      </c>
      <c r="X106" s="162"/>
    </row>
    <row r="107" spans="1:24" ht="106.5" customHeight="1">
      <c r="A107" s="173" t="s">
        <v>291</v>
      </c>
      <c r="B107" s="9" t="s">
        <v>26</v>
      </c>
      <c r="C107" s="200" t="s">
        <v>292</v>
      </c>
      <c r="D107" s="200" t="s">
        <v>293</v>
      </c>
      <c r="E107" s="200" t="s">
        <v>294</v>
      </c>
      <c r="F107" s="200"/>
      <c r="G107" s="173" t="s">
        <v>31</v>
      </c>
      <c r="H107" s="51">
        <v>0</v>
      </c>
      <c r="I107" s="153">
        <v>750000000</v>
      </c>
      <c r="J107" s="150" t="s">
        <v>1624</v>
      </c>
      <c r="K107" s="162" t="s">
        <v>1666</v>
      </c>
      <c r="L107" s="150" t="s">
        <v>1624</v>
      </c>
      <c r="M107" s="162" t="s">
        <v>32</v>
      </c>
      <c r="N107" s="162" t="s">
        <v>1632</v>
      </c>
      <c r="O107" s="153" t="s">
        <v>1656</v>
      </c>
      <c r="P107" s="54">
        <v>796</v>
      </c>
      <c r="Q107" s="164" t="s">
        <v>1635</v>
      </c>
      <c r="R107" s="164">
        <v>2</v>
      </c>
      <c r="S107" s="154">
        <v>32100</v>
      </c>
      <c r="T107" s="132">
        <f t="shared" si="6"/>
        <v>64200</v>
      </c>
      <c r="U107" s="132">
        <f>T107*1.12</f>
        <v>71904</v>
      </c>
      <c r="V107" s="162"/>
      <c r="W107" s="161">
        <v>2014</v>
      </c>
      <c r="X107" s="162"/>
    </row>
    <row r="108" spans="1:24" ht="116.25" customHeight="1">
      <c r="A108" s="173" t="s">
        <v>295</v>
      </c>
      <c r="B108" s="9" t="s">
        <v>26</v>
      </c>
      <c r="C108" s="200" t="s">
        <v>296</v>
      </c>
      <c r="D108" s="200" t="s">
        <v>297</v>
      </c>
      <c r="E108" s="200" t="s">
        <v>298</v>
      </c>
      <c r="F108" s="200"/>
      <c r="G108" s="173" t="s">
        <v>31</v>
      </c>
      <c r="H108" s="51">
        <v>0</v>
      </c>
      <c r="I108" s="153">
        <v>750000000</v>
      </c>
      <c r="J108" s="150" t="s">
        <v>1624</v>
      </c>
      <c r="K108" s="162" t="s">
        <v>1666</v>
      </c>
      <c r="L108" s="150" t="s">
        <v>1624</v>
      </c>
      <c r="M108" s="162" t="s">
        <v>32</v>
      </c>
      <c r="N108" s="162" t="s">
        <v>1632</v>
      </c>
      <c r="O108" s="153" t="s">
        <v>1656</v>
      </c>
      <c r="P108" s="54">
        <v>796</v>
      </c>
      <c r="Q108" s="164" t="s">
        <v>1635</v>
      </c>
      <c r="R108" s="164">
        <v>2</v>
      </c>
      <c r="S108" s="154">
        <v>25100</v>
      </c>
      <c r="T108" s="132">
        <f t="shared" si="6"/>
        <v>50200</v>
      </c>
      <c r="U108" s="132">
        <f>T108*1.12</f>
        <v>56224.00000000001</v>
      </c>
      <c r="V108" s="162"/>
      <c r="W108" s="161">
        <v>2014</v>
      </c>
      <c r="X108" s="162"/>
    </row>
    <row r="109" spans="1:24" ht="109.5" customHeight="1">
      <c r="A109" s="173" t="s">
        <v>299</v>
      </c>
      <c r="B109" s="9" t="s">
        <v>26</v>
      </c>
      <c r="C109" s="200" t="s">
        <v>300</v>
      </c>
      <c r="D109" s="200" t="s">
        <v>301</v>
      </c>
      <c r="E109" s="200" t="s">
        <v>298</v>
      </c>
      <c r="F109" s="200"/>
      <c r="G109" s="173" t="s">
        <v>31</v>
      </c>
      <c r="H109" s="51">
        <v>0</v>
      </c>
      <c r="I109" s="153">
        <v>750000000</v>
      </c>
      <c r="J109" s="150" t="s">
        <v>1624</v>
      </c>
      <c r="K109" s="162" t="s">
        <v>1666</v>
      </c>
      <c r="L109" s="150" t="s">
        <v>1624</v>
      </c>
      <c r="M109" s="162" t="s">
        <v>32</v>
      </c>
      <c r="N109" s="162" t="s">
        <v>1632</v>
      </c>
      <c r="O109" s="153" t="s">
        <v>1656</v>
      </c>
      <c r="P109" s="54">
        <v>796</v>
      </c>
      <c r="Q109" s="164" t="s">
        <v>1635</v>
      </c>
      <c r="R109" s="164">
        <v>1</v>
      </c>
      <c r="S109" s="154">
        <v>45100</v>
      </c>
      <c r="T109" s="132">
        <f t="shared" si="6"/>
        <v>45100</v>
      </c>
      <c r="U109" s="132">
        <f t="shared" si="5"/>
        <v>50512.00000000001</v>
      </c>
      <c r="V109" s="162"/>
      <c r="W109" s="161">
        <v>2014</v>
      </c>
      <c r="X109" s="162"/>
    </row>
    <row r="110" spans="1:24" ht="100.5" customHeight="1">
      <c r="A110" s="173" t="s">
        <v>302</v>
      </c>
      <c r="B110" s="9" t="s">
        <v>26</v>
      </c>
      <c r="C110" s="200" t="s">
        <v>303</v>
      </c>
      <c r="D110" s="200" t="s">
        <v>304</v>
      </c>
      <c r="E110" s="200" t="s">
        <v>305</v>
      </c>
      <c r="F110" s="200"/>
      <c r="G110" s="173" t="s">
        <v>31</v>
      </c>
      <c r="H110" s="51">
        <v>0</v>
      </c>
      <c r="I110" s="153">
        <v>750000000</v>
      </c>
      <c r="J110" s="150" t="s">
        <v>1624</v>
      </c>
      <c r="K110" s="162" t="s">
        <v>1666</v>
      </c>
      <c r="L110" s="150" t="s">
        <v>1624</v>
      </c>
      <c r="M110" s="162" t="s">
        <v>32</v>
      </c>
      <c r="N110" s="162" t="s">
        <v>1632</v>
      </c>
      <c r="O110" s="153" t="s">
        <v>1656</v>
      </c>
      <c r="P110" s="54">
        <v>796</v>
      </c>
      <c r="Q110" s="164" t="s">
        <v>1635</v>
      </c>
      <c r="R110" s="164">
        <v>4</v>
      </c>
      <c r="S110" s="154">
        <v>15050</v>
      </c>
      <c r="T110" s="132">
        <f t="shared" si="6"/>
        <v>60200</v>
      </c>
      <c r="U110" s="132">
        <f t="shared" si="5"/>
        <v>67424</v>
      </c>
      <c r="V110" s="162"/>
      <c r="W110" s="161">
        <v>2014</v>
      </c>
      <c r="X110" s="162"/>
    </row>
    <row r="111" spans="1:24" ht="108" customHeight="1">
      <c r="A111" s="173" t="s">
        <v>306</v>
      </c>
      <c r="B111" s="9" t="s">
        <v>26</v>
      </c>
      <c r="C111" s="200" t="s">
        <v>307</v>
      </c>
      <c r="D111" s="200" t="s">
        <v>308</v>
      </c>
      <c r="E111" s="200" t="s">
        <v>309</v>
      </c>
      <c r="F111" s="200"/>
      <c r="G111" s="173" t="s">
        <v>31</v>
      </c>
      <c r="H111" s="51">
        <v>0</v>
      </c>
      <c r="I111" s="153">
        <v>750000000</v>
      </c>
      <c r="J111" s="150" t="s">
        <v>1624</v>
      </c>
      <c r="K111" s="162" t="s">
        <v>1666</v>
      </c>
      <c r="L111" s="150" t="s">
        <v>1624</v>
      </c>
      <c r="M111" s="162" t="s">
        <v>32</v>
      </c>
      <c r="N111" s="162" t="s">
        <v>1632</v>
      </c>
      <c r="O111" s="153" t="s">
        <v>1656</v>
      </c>
      <c r="P111" s="54">
        <v>796</v>
      </c>
      <c r="Q111" s="164" t="s">
        <v>1635</v>
      </c>
      <c r="R111" s="164">
        <v>4</v>
      </c>
      <c r="S111" s="154">
        <v>3100</v>
      </c>
      <c r="T111" s="132">
        <f t="shared" si="6"/>
        <v>12400</v>
      </c>
      <c r="U111" s="132">
        <f t="shared" si="5"/>
        <v>13888.000000000002</v>
      </c>
      <c r="V111" s="162"/>
      <c r="W111" s="161">
        <v>2014</v>
      </c>
      <c r="X111" s="162"/>
    </row>
    <row r="112" spans="1:24" ht="119.25" customHeight="1">
      <c r="A112" s="173" t="s">
        <v>310</v>
      </c>
      <c r="B112" s="9" t="s">
        <v>26</v>
      </c>
      <c r="C112" s="200" t="s">
        <v>311</v>
      </c>
      <c r="D112" s="200" t="s">
        <v>312</v>
      </c>
      <c r="E112" s="200" t="s">
        <v>313</v>
      </c>
      <c r="F112" s="200"/>
      <c r="G112" s="173" t="s">
        <v>31</v>
      </c>
      <c r="H112" s="51">
        <v>0</v>
      </c>
      <c r="I112" s="153">
        <v>750000000</v>
      </c>
      <c r="J112" s="150" t="s">
        <v>1624</v>
      </c>
      <c r="K112" s="162" t="s">
        <v>1666</v>
      </c>
      <c r="L112" s="150" t="s">
        <v>1624</v>
      </c>
      <c r="M112" s="162" t="s">
        <v>32</v>
      </c>
      <c r="N112" s="162" t="s">
        <v>1632</v>
      </c>
      <c r="O112" s="153" t="s">
        <v>1656</v>
      </c>
      <c r="P112" s="54">
        <v>796</v>
      </c>
      <c r="Q112" s="164" t="s">
        <v>1635</v>
      </c>
      <c r="R112" s="164">
        <v>10</v>
      </c>
      <c r="S112" s="154">
        <v>2120</v>
      </c>
      <c r="T112" s="132">
        <f>S112*R112</f>
        <v>21200</v>
      </c>
      <c r="U112" s="132">
        <f t="shared" si="5"/>
        <v>23744.000000000004</v>
      </c>
      <c r="V112" s="162"/>
      <c r="W112" s="161">
        <v>2014</v>
      </c>
      <c r="X112" s="162"/>
    </row>
    <row r="113" spans="1:24" ht="102.75" customHeight="1">
      <c r="A113" s="173" t="s">
        <v>314</v>
      </c>
      <c r="B113" s="9" t="s">
        <v>26</v>
      </c>
      <c r="C113" s="200" t="s">
        <v>315</v>
      </c>
      <c r="D113" s="200" t="s">
        <v>316</v>
      </c>
      <c r="E113" s="200" t="s">
        <v>317</v>
      </c>
      <c r="F113" s="200"/>
      <c r="G113" s="173" t="s">
        <v>31</v>
      </c>
      <c r="H113" s="51">
        <v>0</v>
      </c>
      <c r="I113" s="153">
        <v>750000000</v>
      </c>
      <c r="J113" s="150" t="s">
        <v>1624</v>
      </c>
      <c r="K113" s="162" t="s">
        <v>1666</v>
      </c>
      <c r="L113" s="150" t="s">
        <v>1624</v>
      </c>
      <c r="M113" s="162" t="s">
        <v>32</v>
      </c>
      <c r="N113" s="162" t="s">
        <v>1632</v>
      </c>
      <c r="O113" s="153" t="s">
        <v>1656</v>
      </c>
      <c r="P113" s="54">
        <v>796</v>
      </c>
      <c r="Q113" s="164" t="s">
        <v>1635</v>
      </c>
      <c r="R113" s="164">
        <v>24</v>
      </c>
      <c r="S113" s="154">
        <v>17520</v>
      </c>
      <c r="T113" s="132">
        <f aca="true" t="shared" si="7" ref="T113:T120">R113*S113</f>
        <v>420480</v>
      </c>
      <c r="U113" s="132">
        <f>T113*1.12</f>
        <v>470937.60000000003</v>
      </c>
      <c r="V113" s="162"/>
      <c r="W113" s="161">
        <v>2014</v>
      </c>
      <c r="X113" s="162"/>
    </row>
    <row r="114" spans="1:24" ht="111" customHeight="1">
      <c r="A114" s="173" t="s">
        <v>318</v>
      </c>
      <c r="B114" s="9" t="s">
        <v>26</v>
      </c>
      <c r="C114" s="200" t="s">
        <v>319</v>
      </c>
      <c r="D114" s="200" t="s">
        <v>320</v>
      </c>
      <c r="E114" s="200" t="s">
        <v>309</v>
      </c>
      <c r="F114" s="200"/>
      <c r="G114" s="173" t="s">
        <v>31</v>
      </c>
      <c r="H114" s="51">
        <v>0</v>
      </c>
      <c r="I114" s="153">
        <v>750000000</v>
      </c>
      <c r="J114" s="150" t="s">
        <v>1624</v>
      </c>
      <c r="K114" s="162" t="s">
        <v>1666</v>
      </c>
      <c r="L114" s="150" t="s">
        <v>1624</v>
      </c>
      <c r="M114" s="162" t="s">
        <v>32</v>
      </c>
      <c r="N114" s="162" t="s">
        <v>1632</v>
      </c>
      <c r="O114" s="153" t="s">
        <v>1656</v>
      </c>
      <c r="P114" s="54">
        <v>796</v>
      </c>
      <c r="Q114" s="164" t="s">
        <v>1635</v>
      </c>
      <c r="R114" s="164">
        <v>4</v>
      </c>
      <c r="S114" s="154">
        <v>8830</v>
      </c>
      <c r="T114" s="132">
        <f t="shared" si="7"/>
        <v>35320</v>
      </c>
      <c r="U114" s="132">
        <f t="shared" si="5"/>
        <v>39558.4</v>
      </c>
      <c r="V114" s="162"/>
      <c r="W114" s="161">
        <v>2014</v>
      </c>
      <c r="X114" s="162"/>
    </row>
    <row r="115" spans="1:24" ht="129" customHeight="1">
      <c r="A115" s="173" t="s">
        <v>321</v>
      </c>
      <c r="B115" s="9" t="s">
        <v>26</v>
      </c>
      <c r="C115" s="200" t="s">
        <v>322</v>
      </c>
      <c r="D115" s="200" t="s">
        <v>323</v>
      </c>
      <c r="E115" s="200" t="s">
        <v>324</v>
      </c>
      <c r="F115" s="200" t="s">
        <v>325</v>
      </c>
      <c r="G115" s="173" t="s">
        <v>31</v>
      </c>
      <c r="H115" s="51">
        <v>0</v>
      </c>
      <c r="I115" s="153">
        <v>750000000</v>
      </c>
      <c r="J115" s="150" t="s">
        <v>1624</v>
      </c>
      <c r="K115" s="162" t="s">
        <v>1666</v>
      </c>
      <c r="L115" s="150" t="s">
        <v>1624</v>
      </c>
      <c r="M115" s="162" t="s">
        <v>32</v>
      </c>
      <c r="N115" s="162" t="s">
        <v>1632</v>
      </c>
      <c r="O115" s="153" t="s">
        <v>1656</v>
      </c>
      <c r="P115" s="54">
        <v>796</v>
      </c>
      <c r="Q115" s="164" t="s">
        <v>1635</v>
      </c>
      <c r="R115" s="164">
        <v>84</v>
      </c>
      <c r="S115" s="154">
        <v>5050</v>
      </c>
      <c r="T115" s="132">
        <f t="shared" si="7"/>
        <v>424200</v>
      </c>
      <c r="U115" s="132">
        <f>T115*1.12</f>
        <v>475104.00000000006</v>
      </c>
      <c r="V115" s="162"/>
      <c r="W115" s="161">
        <v>2014</v>
      </c>
      <c r="X115" s="162"/>
    </row>
    <row r="116" spans="1:24" ht="101.25" customHeight="1">
      <c r="A116" s="173" t="s">
        <v>326</v>
      </c>
      <c r="B116" s="9" t="s">
        <v>26</v>
      </c>
      <c r="C116" s="200" t="s">
        <v>327</v>
      </c>
      <c r="D116" s="200" t="s">
        <v>328</v>
      </c>
      <c r="E116" s="200" t="s">
        <v>329</v>
      </c>
      <c r="F116" s="200"/>
      <c r="G116" s="173" t="s">
        <v>31</v>
      </c>
      <c r="H116" s="51">
        <v>0</v>
      </c>
      <c r="I116" s="153">
        <v>750000000</v>
      </c>
      <c r="J116" s="150" t="s">
        <v>1624</v>
      </c>
      <c r="K116" s="162" t="s">
        <v>1666</v>
      </c>
      <c r="L116" s="150" t="s">
        <v>1624</v>
      </c>
      <c r="M116" s="162" t="s">
        <v>32</v>
      </c>
      <c r="N116" s="162" t="s">
        <v>1632</v>
      </c>
      <c r="O116" s="153" t="s">
        <v>1656</v>
      </c>
      <c r="P116" s="54">
        <v>796</v>
      </c>
      <c r="Q116" s="164" t="s">
        <v>1635</v>
      </c>
      <c r="R116" s="164">
        <v>28</v>
      </c>
      <c r="S116" s="154">
        <v>59000</v>
      </c>
      <c r="T116" s="132">
        <f t="shared" si="7"/>
        <v>1652000</v>
      </c>
      <c r="U116" s="132">
        <f>T116*1.12</f>
        <v>1850240.0000000002</v>
      </c>
      <c r="V116" s="162"/>
      <c r="W116" s="161">
        <v>2014</v>
      </c>
      <c r="X116" s="162"/>
    </row>
    <row r="117" spans="1:24" ht="101.25" customHeight="1">
      <c r="A117" s="173" t="s">
        <v>330</v>
      </c>
      <c r="B117" s="9" t="s">
        <v>26</v>
      </c>
      <c r="C117" s="200" t="s">
        <v>331</v>
      </c>
      <c r="D117" s="200" t="s">
        <v>332</v>
      </c>
      <c r="E117" s="200" t="s">
        <v>333</v>
      </c>
      <c r="F117" s="200"/>
      <c r="G117" s="173" t="s">
        <v>31</v>
      </c>
      <c r="H117" s="51">
        <v>0</v>
      </c>
      <c r="I117" s="153">
        <v>750000000</v>
      </c>
      <c r="J117" s="150" t="s">
        <v>1624</v>
      </c>
      <c r="K117" s="162" t="s">
        <v>1666</v>
      </c>
      <c r="L117" s="150" t="s">
        <v>1624</v>
      </c>
      <c r="M117" s="162" t="s">
        <v>32</v>
      </c>
      <c r="N117" s="162" t="s">
        <v>1632</v>
      </c>
      <c r="O117" s="153" t="s">
        <v>1656</v>
      </c>
      <c r="P117" s="54">
        <v>796</v>
      </c>
      <c r="Q117" s="164" t="s">
        <v>1635</v>
      </c>
      <c r="R117" s="164">
        <v>28</v>
      </c>
      <c r="S117" s="154">
        <v>59000</v>
      </c>
      <c r="T117" s="132">
        <f t="shared" si="7"/>
        <v>1652000</v>
      </c>
      <c r="U117" s="132">
        <f>T117*1.12</f>
        <v>1850240.0000000002</v>
      </c>
      <c r="V117" s="162"/>
      <c r="W117" s="161">
        <v>2014</v>
      </c>
      <c r="X117" s="162"/>
    </row>
    <row r="118" spans="1:24" ht="101.25" customHeight="1">
      <c r="A118" s="173" t="s">
        <v>334</v>
      </c>
      <c r="B118" s="9" t="s">
        <v>26</v>
      </c>
      <c r="C118" s="200" t="s">
        <v>335</v>
      </c>
      <c r="D118" s="200" t="s">
        <v>336</v>
      </c>
      <c r="E118" s="200" t="s">
        <v>337</v>
      </c>
      <c r="F118" s="200"/>
      <c r="G118" s="173" t="s">
        <v>31</v>
      </c>
      <c r="H118" s="51">
        <v>0</v>
      </c>
      <c r="I118" s="153">
        <v>750000000</v>
      </c>
      <c r="J118" s="150" t="s">
        <v>1624</v>
      </c>
      <c r="K118" s="162" t="s">
        <v>1666</v>
      </c>
      <c r="L118" s="150" t="s">
        <v>1624</v>
      </c>
      <c r="M118" s="162" t="s">
        <v>32</v>
      </c>
      <c r="N118" s="162" t="s">
        <v>1632</v>
      </c>
      <c r="O118" s="153" t="s">
        <v>1656</v>
      </c>
      <c r="P118" s="54">
        <v>796</v>
      </c>
      <c r="Q118" s="164" t="s">
        <v>1635</v>
      </c>
      <c r="R118" s="164">
        <v>28</v>
      </c>
      <c r="S118" s="154">
        <v>59000</v>
      </c>
      <c r="T118" s="132">
        <f t="shared" si="7"/>
        <v>1652000</v>
      </c>
      <c r="U118" s="132">
        <f>T118*1.12</f>
        <v>1850240.0000000002</v>
      </c>
      <c r="V118" s="162"/>
      <c r="W118" s="161">
        <v>2014</v>
      </c>
      <c r="X118" s="162"/>
    </row>
    <row r="119" spans="1:24" ht="101.25" customHeight="1">
      <c r="A119" s="173" t="s">
        <v>338</v>
      </c>
      <c r="B119" s="9" t="s">
        <v>26</v>
      </c>
      <c r="C119" s="200" t="s">
        <v>339</v>
      </c>
      <c r="D119" s="200" t="s">
        <v>340</v>
      </c>
      <c r="E119" s="200" t="s">
        <v>341</v>
      </c>
      <c r="F119" s="200"/>
      <c r="G119" s="173" t="s">
        <v>31</v>
      </c>
      <c r="H119" s="51">
        <v>0</v>
      </c>
      <c r="I119" s="153">
        <v>750000000</v>
      </c>
      <c r="J119" s="150" t="s">
        <v>1624</v>
      </c>
      <c r="K119" s="48" t="s">
        <v>1670</v>
      </c>
      <c r="L119" s="150" t="s">
        <v>1624</v>
      </c>
      <c r="M119" s="162" t="s">
        <v>32</v>
      </c>
      <c r="N119" s="162" t="s">
        <v>1626</v>
      </c>
      <c r="O119" s="153" t="s">
        <v>1650</v>
      </c>
      <c r="P119" s="54">
        <v>796</v>
      </c>
      <c r="Q119" s="164" t="s">
        <v>1635</v>
      </c>
      <c r="R119" s="164">
        <v>300</v>
      </c>
      <c r="S119" s="154">
        <v>1000</v>
      </c>
      <c r="T119" s="132">
        <f t="shared" si="7"/>
        <v>300000</v>
      </c>
      <c r="U119" s="132">
        <f t="shared" si="5"/>
        <v>336000.00000000006</v>
      </c>
      <c r="V119" s="162"/>
      <c r="W119" s="161">
        <v>2014</v>
      </c>
      <c r="X119" s="162"/>
    </row>
    <row r="120" spans="1:24" ht="111" customHeight="1">
      <c r="A120" s="173" t="s">
        <v>342</v>
      </c>
      <c r="B120" s="9" t="s">
        <v>26</v>
      </c>
      <c r="C120" s="200" t="s">
        <v>339</v>
      </c>
      <c r="D120" s="200" t="s">
        <v>340</v>
      </c>
      <c r="E120" s="200" t="s">
        <v>341</v>
      </c>
      <c r="F120" s="200"/>
      <c r="G120" s="173" t="s">
        <v>31</v>
      </c>
      <c r="H120" s="51">
        <v>0</v>
      </c>
      <c r="I120" s="153">
        <v>750000000</v>
      </c>
      <c r="J120" s="150" t="s">
        <v>1624</v>
      </c>
      <c r="K120" s="48" t="s">
        <v>1670</v>
      </c>
      <c r="L120" s="150" t="s">
        <v>1624</v>
      </c>
      <c r="M120" s="162" t="s">
        <v>32</v>
      </c>
      <c r="N120" s="162" t="s">
        <v>1626</v>
      </c>
      <c r="O120" s="153" t="s">
        <v>1650</v>
      </c>
      <c r="P120" s="54">
        <v>796</v>
      </c>
      <c r="Q120" s="164" t="s">
        <v>1635</v>
      </c>
      <c r="R120" s="164">
        <v>150</v>
      </c>
      <c r="S120" s="154">
        <v>1395</v>
      </c>
      <c r="T120" s="132">
        <f t="shared" si="7"/>
        <v>209250</v>
      </c>
      <c r="U120" s="132">
        <f t="shared" si="5"/>
        <v>234360.00000000003</v>
      </c>
      <c r="V120" s="162"/>
      <c r="W120" s="161">
        <v>2014</v>
      </c>
      <c r="X120" s="162"/>
    </row>
    <row r="121" spans="1:24" ht="200.25" customHeight="1">
      <c r="A121" s="173" t="s">
        <v>343</v>
      </c>
      <c r="B121" s="9" t="s">
        <v>26</v>
      </c>
      <c r="C121" s="200" t="s">
        <v>344</v>
      </c>
      <c r="D121" s="200" t="s">
        <v>345</v>
      </c>
      <c r="E121" s="200" t="s">
        <v>346</v>
      </c>
      <c r="F121" s="200" t="s">
        <v>347</v>
      </c>
      <c r="G121" s="173" t="s">
        <v>31</v>
      </c>
      <c r="H121" s="51">
        <v>0</v>
      </c>
      <c r="I121" s="153">
        <v>750000000</v>
      </c>
      <c r="J121" s="150" t="s">
        <v>1624</v>
      </c>
      <c r="K121" s="48" t="s">
        <v>1666</v>
      </c>
      <c r="L121" s="150" t="s">
        <v>1624</v>
      </c>
      <c r="M121" s="162" t="s">
        <v>32</v>
      </c>
      <c r="N121" s="162" t="s">
        <v>1632</v>
      </c>
      <c r="O121" s="153" t="s">
        <v>1650</v>
      </c>
      <c r="P121" s="54">
        <v>704</v>
      </c>
      <c r="Q121" s="164" t="s">
        <v>1651</v>
      </c>
      <c r="R121" s="164">
        <v>6</v>
      </c>
      <c r="S121" s="154">
        <v>222321.43</v>
      </c>
      <c r="T121" s="132">
        <v>1333928.57</v>
      </c>
      <c r="U121" s="132">
        <f t="shared" si="5"/>
        <v>1493999.9984000002</v>
      </c>
      <c r="V121" s="162"/>
      <c r="W121" s="161">
        <v>2014</v>
      </c>
      <c r="X121" s="162"/>
    </row>
    <row r="122" spans="1:24" ht="103.5" customHeight="1">
      <c r="A122" s="173" t="s">
        <v>348</v>
      </c>
      <c r="B122" s="9" t="s">
        <v>26</v>
      </c>
      <c r="C122" s="200" t="s">
        <v>349</v>
      </c>
      <c r="D122" s="200" t="s">
        <v>350</v>
      </c>
      <c r="E122" s="200" t="s">
        <v>351</v>
      </c>
      <c r="F122" s="200" t="s">
        <v>352</v>
      </c>
      <c r="G122" s="173" t="s">
        <v>31</v>
      </c>
      <c r="H122" s="51">
        <v>0</v>
      </c>
      <c r="I122" s="153">
        <v>750000000</v>
      </c>
      <c r="J122" s="150" t="s">
        <v>1624</v>
      </c>
      <c r="K122" s="48" t="s">
        <v>1666</v>
      </c>
      <c r="L122" s="150" t="s">
        <v>1624</v>
      </c>
      <c r="M122" s="162" t="s">
        <v>32</v>
      </c>
      <c r="N122" s="162" t="s">
        <v>1632</v>
      </c>
      <c r="O122" s="153" t="s">
        <v>1650</v>
      </c>
      <c r="P122" s="54">
        <v>796</v>
      </c>
      <c r="Q122" s="164" t="s">
        <v>1635</v>
      </c>
      <c r="R122" s="164">
        <v>15</v>
      </c>
      <c r="S122" s="154">
        <v>13928.57</v>
      </c>
      <c r="T122" s="132">
        <v>208928.57</v>
      </c>
      <c r="U122" s="132">
        <f t="shared" si="5"/>
        <v>233999.99840000004</v>
      </c>
      <c r="V122" s="162"/>
      <c r="W122" s="161">
        <v>2014</v>
      </c>
      <c r="X122" s="162"/>
    </row>
    <row r="123" spans="1:24" ht="144.75" customHeight="1">
      <c r="A123" s="173" t="s">
        <v>353</v>
      </c>
      <c r="B123" s="9" t="s">
        <v>26</v>
      </c>
      <c r="C123" s="200" t="s">
        <v>354</v>
      </c>
      <c r="D123" s="200" t="s">
        <v>355</v>
      </c>
      <c r="E123" s="200" t="s">
        <v>356</v>
      </c>
      <c r="F123" s="200" t="s">
        <v>357</v>
      </c>
      <c r="G123" s="173" t="s">
        <v>31</v>
      </c>
      <c r="H123" s="51">
        <v>0</v>
      </c>
      <c r="I123" s="153">
        <v>750000000</v>
      </c>
      <c r="J123" s="150" t="s">
        <v>1624</v>
      </c>
      <c r="K123" s="48" t="s">
        <v>1666</v>
      </c>
      <c r="L123" s="150" t="s">
        <v>1624</v>
      </c>
      <c r="M123" s="162" t="s">
        <v>32</v>
      </c>
      <c r="N123" s="162" t="s">
        <v>1632</v>
      </c>
      <c r="O123" s="153" t="s">
        <v>1650</v>
      </c>
      <c r="P123" s="54">
        <v>796</v>
      </c>
      <c r="Q123" s="164" t="s">
        <v>1635</v>
      </c>
      <c r="R123" s="164">
        <v>3</v>
      </c>
      <c r="S123" s="154">
        <v>11785.71</v>
      </c>
      <c r="T123" s="132">
        <v>35357.14</v>
      </c>
      <c r="U123" s="132">
        <f t="shared" si="5"/>
        <v>39599.9968</v>
      </c>
      <c r="V123" s="162"/>
      <c r="W123" s="161">
        <v>2014</v>
      </c>
      <c r="X123" s="162"/>
    </row>
    <row r="124" spans="1:24" ht="109.5" customHeight="1">
      <c r="A124" s="173" t="s">
        <v>358</v>
      </c>
      <c r="B124" s="9" t="s">
        <v>26</v>
      </c>
      <c r="C124" s="200" t="s">
        <v>354</v>
      </c>
      <c r="D124" s="200" t="s">
        <v>355</v>
      </c>
      <c r="E124" s="200" t="s">
        <v>356</v>
      </c>
      <c r="F124" s="200" t="s">
        <v>359</v>
      </c>
      <c r="G124" s="173" t="s">
        <v>31</v>
      </c>
      <c r="H124" s="51">
        <v>0</v>
      </c>
      <c r="I124" s="153">
        <v>750000000</v>
      </c>
      <c r="J124" s="150" t="s">
        <v>1624</v>
      </c>
      <c r="K124" s="48" t="s">
        <v>1666</v>
      </c>
      <c r="L124" s="150" t="s">
        <v>1624</v>
      </c>
      <c r="M124" s="162" t="s">
        <v>32</v>
      </c>
      <c r="N124" s="162" t="s">
        <v>1632</v>
      </c>
      <c r="O124" s="153" t="s">
        <v>1650</v>
      </c>
      <c r="P124" s="54">
        <v>796</v>
      </c>
      <c r="Q124" s="164" t="s">
        <v>1635</v>
      </c>
      <c r="R124" s="164">
        <v>3</v>
      </c>
      <c r="S124" s="154">
        <v>11785.71</v>
      </c>
      <c r="T124" s="132">
        <v>35357.14</v>
      </c>
      <c r="U124" s="132">
        <f t="shared" si="5"/>
        <v>39599.9968</v>
      </c>
      <c r="V124" s="162"/>
      <c r="W124" s="161">
        <v>2014</v>
      </c>
      <c r="X124" s="162"/>
    </row>
    <row r="125" spans="1:24" ht="122.25" customHeight="1">
      <c r="A125" s="173" t="s">
        <v>360</v>
      </c>
      <c r="B125" s="9" t="s">
        <v>26</v>
      </c>
      <c r="C125" s="200" t="s">
        <v>354</v>
      </c>
      <c r="D125" s="200" t="s">
        <v>355</v>
      </c>
      <c r="E125" s="200" t="s">
        <v>356</v>
      </c>
      <c r="F125" s="200" t="s">
        <v>361</v>
      </c>
      <c r="G125" s="173" t="s">
        <v>31</v>
      </c>
      <c r="H125" s="51">
        <v>0</v>
      </c>
      <c r="I125" s="153">
        <v>750000000</v>
      </c>
      <c r="J125" s="150" t="s">
        <v>1624</v>
      </c>
      <c r="K125" s="48" t="s">
        <v>1666</v>
      </c>
      <c r="L125" s="150" t="s">
        <v>1624</v>
      </c>
      <c r="M125" s="162" t="s">
        <v>32</v>
      </c>
      <c r="N125" s="162" t="s">
        <v>1632</v>
      </c>
      <c r="O125" s="153" t="s">
        <v>1650</v>
      </c>
      <c r="P125" s="54">
        <v>796</v>
      </c>
      <c r="Q125" s="164" t="s">
        <v>1635</v>
      </c>
      <c r="R125" s="164">
        <v>4</v>
      </c>
      <c r="S125" s="154">
        <v>16696.43</v>
      </c>
      <c r="T125" s="132">
        <v>66785.71</v>
      </c>
      <c r="U125" s="132">
        <f t="shared" si="5"/>
        <v>74799.99520000002</v>
      </c>
      <c r="V125" s="162"/>
      <c r="W125" s="161">
        <v>2014</v>
      </c>
      <c r="X125" s="162"/>
    </row>
    <row r="126" spans="1:24" ht="103.5" customHeight="1">
      <c r="A126" s="173" t="s">
        <v>362</v>
      </c>
      <c r="B126" s="9" t="s">
        <v>26</v>
      </c>
      <c r="C126" s="200" t="s">
        <v>363</v>
      </c>
      <c r="D126" s="200" t="s">
        <v>364</v>
      </c>
      <c r="E126" s="200" t="s">
        <v>365</v>
      </c>
      <c r="F126" s="200" t="s">
        <v>366</v>
      </c>
      <c r="G126" s="173" t="s">
        <v>31</v>
      </c>
      <c r="H126" s="51">
        <v>0</v>
      </c>
      <c r="I126" s="153">
        <v>750000000</v>
      </c>
      <c r="J126" s="150" t="s">
        <v>1624</v>
      </c>
      <c r="K126" s="48" t="s">
        <v>1666</v>
      </c>
      <c r="L126" s="150" t="s">
        <v>1624</v>
      </c>
      <c r="M126" s="162" t="s">
        <v>32</v>
      </c>
      <c r="N126" s="162" t="s">
        <v>1632</v>
      </c>
      <c r="O126" s="153" t="s">
        <v>1650</v>
      </c>
      <c r="P126" s="54">
        <v>704</v>
      </c>
      <c r="Q126" s="164" t="s">
        <v>1651</v>
      </c>
      <c r="R126" s="164">
        <v>3</v>
      </c>
      <c r="S126" s="154">
        <v>11160.71</v>
      </c>
      <c r="T126" s="132">
        <v>33482.14</v>
      </c>
      <c r="U126" s="132">
        <f t="shared" si="5"/>
        <v>37499.9968</v>
      </c>
      <c r="V126" s="162"/>
      <c r="W126" s="161">
        <v>2014</v>
      </c>
      <c r="X126" s="162"/>
    </row>
    <row r="127" spans="1:24" ht="125.25" customHeight="1">
      <c r="A127" s="173" t="s">
        <v>367</v>
      </c>
      <c r="B127" s="9" t="s">
        <v>26</v>
      </c>
      <c r="C127" s="200" t="s">
        <v>368</v>
      </c>
      <c r="D127" s="200" t="s">
        <v>369</v>
      </c>
      <c r="E127" s="200" t="s">
        <v>370</v>
      </c>
      <c r="F127" s="200" t="s">
        <v>371</v>
      </c>
      <c r="G127" s="173" t="s">
        <v>31</v>
      </c>
      <c r="H127" s="51">
        <v>0</v>
      </c>
      <c r="I127" s="153">
        <v>750000000</v>
      </c>
      <c r="J127" s="150" t="s">
        <v>1624</v>
      </c>
      <c r="K127" s="48" t="s">
        <v>1666</v>
      </c>
      <c r="L127" s="150" t="s">
        <v>1624</v>
      </c>
      <c r="M127" s="162" t="s">
        <v>32</v>
      </c>
      <c r="N127" s="162" t="s">
        <v>1632</v>
      </c>
      <c r="O127" s="153" t="s">
        <v>1650</v>
      </c>
      <c r="P127" s="54">
        <v>796</v>
      </c>
      <c r="Q127" s="164" t="s">
        <v>1635</v>
      </c>
      <c r="R127" s="164">
        <v>20</v>
      </c>
      <c r="S127" s="154">
        <v>42857.14</v>
      </c>
      <c r="T127" s="132">
        <v>857142.86</v>
      </c>
      <c r="U127" s="132">
        <f t="shared" si="5"/>
        <v>960000.0032</v>
      </c>
      <c r="V127" s="162"/>
      <c r="W127" s="161">
        <v>2014</v>
      </c>
      <c r="X127" s="162"/>
    </row>
    <row r="128" spans="1:24" ht="165" customHeight="1">
      <c r="A128" s="173" t="s">
        <v>372</v>
      </c>
      <c r="B128" s="9" t="s">
        <v>26</v>
      </c>
      <c r="C128" s="200" t="s">
        <v>373</v>
      </c>
      <c r="D128" s="200" t="s">
        <v>374</v>
      </c>
      <c r="E128" s="200" t="s">
        <v>375</v>
      </c>
      <c r="F128" s="200" t="s">
        <v>376</v>
      </c>
      <c r="G128" s="173" t="s">
        <v>31</v>
      </c>
      <c r="H128" s="51">
        <v>0</v>
      </c>
      <c r="I128" s="153">
        <v>750000000</v>
      </c>
      <c r="J128" s="150" t="s">
        <v>1624</v>
      </c>
      <c r="K128" s="48" t="s">
        <v>1666</v>
      </c>
      <c r="L128" s="150" t="s">
        <v>1624</v>
      </c>
      <c r="M128" s="162" t="s">
        <v>32</v>
      </c>
      <c r="N128" s="162" t="s">
        <v>1632</v>
      </c>
      <c r="O128" s="153" t="s">
        <v>1650</v>
      </c>
      <c r="P128" s="54">
        <v>796</v>
      </c>
      <c r="Q128" s="164" t="s">
        <v>1635</v>
      </c>
      <c r="R128" s="164">
        <v>10</v>
      </c>
      <c r="S128" s="154">
        <v>1607.14</v>
      </c>
      <c r="T128" s="132">
        <v>16071.43</v>
      </c>
      <c r="U128" s="132">
        <f t="shared" si="5"/>
        <v>18000.001600000003</v>
      </c>
      <c r="V128" s="162"/>
      <c r="W128" s="161">
        <v>2014</v>
      </c>
      <c r="X128" s="162"/>
    </row>
    <row r="129" spans="1:24" ht="183" customHeight="1">
      <c r="A129" s="173" t="s">
        <v>377</v>
      </c>
      <c r="B129" s="9" t="s">
        <v>26</v>
      </c>
      <c r="C129" s="200" t="s">
        <v>373</v>
      </c>
      <c r="D129" s="200" t="s">
        <v>374</v>
      </c>
      <c r="E129" s="200" t="s">
        <v>375</v>
      </c>
      <c r="F129" s="200" t="s">
        <v>378</v>
      </c>
      <c r="G129" s="173" t="s">
        <v>31</v>
      </c>
      <c r="H129" s="51">
        <v>0</v>
      </c>
      <c r="I129" s="153">
        <v>750000000</v>
      </c>
      <c r="J129" s="150" t="s">
        <v>1624</v>
      </c>
      <c r="K129" s="48" t="s">
        <v>1666</v>
      </c>
      <c r="L129" s="150" t="s">
        <v>1624</v>
      </c>
      <c r="M129" s="162" t="s">
        <v>32</v>
      </c>
      <c r="N129" s="162" t="s">
        <v>1632</v>
      </c>
      <c r="O129" s="153" t="s">
        <v>1650</v>
      </c>
      <c r="P129" s="54">
        <v>796</v>
      </c>
      <c r="Q129" s="164" t="s">
        <v>1635</v>
      </c>
      <c r="R129" s="164">
        <v>10</v>
      </c>
      <c r="S129" s="154">
        <v>1607.14</v>
      </c>
      <c r="T129" s="132">
        <v>16071.43</v>
      </c>
      <c r="U129" s="132">
        <f t="shared" si="5"/>
        <v>18000.001600000003</v>
      </c>
      <c r="V129" s="162"/>
      <c r="W129" s="161">
        <v>2014</v>
      </c>
      <c r="X129" s="162"/>
    </row>
    <row r="130" spans="1:24" ht="117" customHeight="1">
      <c r="A130" s="173" t="s">
        <v>379</v>
      </c>
      <c r="B130" s="9" t="s">
        <v>26</v>
      </c>
      <c r="C130" s="200" t="s">
        <v>380</v>
      </c>
      <c r="D130" s="200" t="s">
        <v>381</v>
      </c>
      <c r="E130" s="200" t="s">
        <v>382</v>
      </c>
      <c r="F130" s="200" t="s">
        <v>383</v>
      </c>
      <c r="G130" s="173" t="s">
        <v>31</v>
      </c>
      <c r="H130" s="51">
        <v>0</v>
      </c>
      <c r="I130" s="153">
        <v>750000000</v>
      </c>
      <c r="J130" s="150" t="s">
        <v>1624</v>
      </c>
      <c r="K130" s="48" t="s">
        <v>1666</v>
      </c>
      <c r="L130" s="150" t="s">
        <v>1624</v>
      </c>
      <c r="M130" s="162" t="s">
        <v>32</v>
      </c>
      <c r="N130" s="162" t="s">
        <v>1632</v>
      </c>
      <c r="O130" s="153" t="s">
        <v>1650</v>
      </c>
      <c r="P130" s="54">
        <v>796</v>
      </c>
      <c r="Q130" s="164" t="s">
        <v>1635</v>
      </c>
      <c r="R130" s="164">
        <v>1</v>
      </c>
      <c r="S130" s="154">
        <v>10714.29</v>
      </c>
      <c r="T130" s="132">
        <v>10714.29</v>
      </c>
      <c r="U130" s="132">
        <f t="shared" si="5"/>
        <v>12000.004800000002</v>
      </c>
      <c r="V130" s="162"/>
      <c r="W130" s="161">
        <v>2014</v>
      </c>
      <c r="X130" s="162"/>
    </row>
    <row r="131" spans="1:24" ht="105.75" customHeight="1">
      <c r="A131" s="173" t="s">
        <v>384</v>
      </c>
      <c r="B131" s="9" t="s">
        <v>26</v>
      </c>
      <c r="C131" s="200" t="s">
        <v>380</v>
      </c>
      <c r="D131" s="200" t="s">
        <v>381</v>
      </c>
      <c r="E131" s="200" t="s">
        <v>382</v>
      </c>
      <c r="F131" s="200" t="s">
        <v>385</v>
      </c>
      <c r="G131" s="173" t="s">
        <v>31</v>
      </c>
      <c r="H131" s="51">
        <v>0</v>
      </c>
      <c r="I131" s="153">
        <v>750000000</v>
      </c>
      <c r="J131" s="150" t="s">
        <v>1624</v>
      </c>
      <c r="K131" s="48" t="s">
        <v>1666</v>
      </c>
      <c r="L131" s="150" t="s">
        <v>1624</v>
      </c>
      <c r="M131" s="162" t="s">
        <v>32</v>
      </c>
      <c r="N131" s="162" t="s">
        <v>1632</v>
      </c>
      <c r="O131" s="153" t="s">
        <v>1650</v>
      </c>
      <c r="P131" s="54">
        <v>796</v>
      </c>
      <c r="Q131" s="164" t="s">
        <v>1635</v>
      </c>
      <c r="R131" s="164">
        <v>1</v>
      </c>
      <c r="S131" s="154">
        <v>9553.57</v>
      </c>
      <c r="T131" s="132">
        <v>9553.57</v>
      </c>
      <c r="U131" s="132">
        <f t="shared" si="5"/>
        <v>10699.9984</v>
      </c>
      <c r="V131" s="162"/>
      <c r="W131" s="161">
        <v>2014</v>
      </c>
      <c r="X131" s="162"/>
    </row>
    <row r="132" spans="1:24" ht="111" customHeight="1">
      <c r="A132" s="173" t="s">
        <v>386</v>
      </c>
      <c r="B132" s="9" t="s">
        <v>26</v>
      </c>
      <c r="C132" s="200" t="s">
        <v>380</v>
      </c>
      <c r="D132" s="200" t="s">
        <v>381</v>
      </c>
      <c r="E132" s="200" t="s">
        <v>382</v>
      </c>
      <c r="F132" s="200" t="s">
        <v>387</v>
      </c>
      <c r="G132" s="173" t="s">
        <v>31</v>
      </c>
      <c r="H132" s="51">
        <v>0</v>
      </c>
      <c r="I132" s="153">
        <v>750000000</v>
      </c>
      <c r="J132" s="150" t="s">
        <v>1624</v>
      </c>
      <c r="K132" s="48" t="s">
        <v>1666</v>
      </c>
      <c r="L132" s="150" t="s">
        <v>1624</v>
      </c>
      <c r="M132" s="162" t="s">
        <v>32</v>
      </c>
      <c r="N132" s="162" t="s">
        <v>1632</v>
      </c>
      <c r="O132" s="153" t="s">
        <v>1650</v>
      </c>
      <c r="P132" s="54">
        <v>796</v>
      </c>
      <c r="Q132" s="164" t="s">
        <v>1635</v>
      </c>
      <c r="R132" s="164">
        <v>1</v>
      </c>
      <c r="S132" s="154">
        <v>15535.71</v>
      </c>
      <c r="T132" s="132">
        <v>15535.71</v>
      </c>
      <c r="U132" s="132">
        <f t="shared" si="5"/>
        <v>17399.9952</v>
      </c>
      <c r="V132" s="162"/>
      <c r="W132" s="161">
        <v>2014</v>
      </c>
      <c r="X132" s="162"/>
    </row>
    <row r="133" spans="1:24" ht="112.5" customHeight="1">
      <c r="A133" s="173" t="s">
        <v>388</v>
      </c>
      <c r="B133" s="9" t="s">
        <v>26</v>
      </c>
      <c r="C133" s="200" t="s">
        <v>349</v>
      </c>
      <c r="D133" s="200" t="s">
        <v>389</v>
      </c>
      <c r="E133" s="200" t="s">
        <v>351</v>
      </c>
      <c r="F133" s="200" t="s">
        <v>390</v>
      </c>
      <c r="G133" s="173" t="s">
        <v>31</v>
      </c>
      <c r="H133" s="51">
        <v>0</v>
      </c>
      <c r="I133" s="153">
        <v>750000000</v>
      </c>
      <c r="J133" s="150" t="s">
        <v>1624</v>
      </c>
      <c r="K133" s="48" t="s">
        <v>1666</v>
      </c>
      <c r="L133" s="150" t="s">
        <v>1624</v>
      </c>
      <c r="M133" s="162" t="s">
        <v>32</v>
      </c>
      <c r="N133" s="162" t="s">
        <v>1632</v>
      </c>
      <c r="O133" s="153" t="s">
        <v>1650</v>
      </c>
      <c r="P133" s="54">
        <v>796</v>
      </c>
      <c r="Q133" s="164" t="s">
        <v>1635</v>
      </c>
      <c r="R133" s="164">
        <v>10</v>
      </c>
      <c r="S133" s="154">
        <v>11517.86</v>
      </c>
      <c r="T133" s="132">
        <v>115178.57</v>
      </c>
      <c r="U133" s="132">
        <f t="shared" si="5"/>
        <v>128999.99840000003</v>
      </c>
      <c r="V133" s="162"/>
      <c r="W133" s="161">
        <v>2014</v>
      </c>
      <c r="X133" s="162"/>
    </row>
    <row r="134" spans="1:24" ht="108.75" customHeight="1">
      <c r="A134" s="173" t="s">
        <v>391</v>
      </c>
      <c r="B134" s="9" t="s">
        <v>26</v>
      </c>
      <c r="C134" s="200" t="s">
        <v>392</v>
      </c>
      <c r="D134" s="200" t="s">
        <v>393</v>
      </c>
      <c r="E134" s="200" t="s">
        <v>394</v>
      </c>
      <c r="F134" s="200"/>
      <c r="G134" s="173" t="s">
        <v>31</v>
      </c>
      <c r="H134" s="51">
        <v>0</v>
      </c>
      <c r="I134" s="153">
        <v>750000000</v>
      </c>
      <c r="J134" s="150" t="s">
        <v>1624</v>
      </c>
      <c r="K134" s="48" t="s">
        <v>1666</v>
      </c>
      <c r="L134" s="150" t="s">
        <v>1624</v>
      </c>
      <c r="M134" s="162" t="s">
        <v>32</v>
      </c>
      <c r="N134" s="162" t="s">
        <v>1632</v>
      </c>
      <c r="O134" s="153" t="s">
        <v>1650</v>
      </c>
      <c r="P134" s="54">
        <v>796</v>
      </c>
      <c r="Q134" s="164" t="s">
        <v>1635</v>
      </c>
      <c r="R134" s="164">
        <v>25</v>
      </c>
      <c r="S134" s="154">
        <v>19285.71</v>
      </c>
      <c r="T134" s="132">
        <v>482142.86</v>
      </c>
      <c r="U134" s="132">
        <f t="shared" si="5"/>
        <v>540000.0032</v>
      </c>
      <c r="V134" s="162"/>
      <c r="W134" s="161">
        <v>2014</v>
      </c>
      <c r="X134" s="162"/>
    </row>
    <row r="135" spans="1:24" ht="80.25" customHeight="1">
      <c r="A135" s="173" t="s">
        <v>395</v>
      </c>
      <c r="B135" s="9" t="s">
        <v>26</v>
      </c>
      <c r="C135" s="200" t="s">
        <v>1848</v>
      </c>
      <c r="D135" s="200" t="s">
        <v>396</v>
      </c>
      <c r="E135" s="200" t="s">
        <v>397</v>
      </c>
      <c r="F135" s="200"/>
      <c r="G135" s="173" t="s">
        <v>31</v>
      </c>
      <c r="H135" s="51">
        <v>0</v>
      </c>
      <c r="I135" s="153">
        <v>750000000</v>
      </c>
      <c r="J135" s="150" t="s">
        <v>1624</v>
      </c>
      <c r="K135" s="48" t="s">
        <v>1666</v>
      </c>
      <c r="L135" s="150" t="s">
        <v>1624</v>
      </c>
      <c r="M135" s="162" t="s">
        <v>32</v>
      </c>
      <c r="N135" s="162" t="s">
        <v>1632</v>
      </c>
      <c r="O135" s="153" t="s">
        <v>1650</v>
      </c>
      <c r="P135" s="54">
        <v>796</v>
      </c>
      <c r="Q135" s="164" t="s">
        <v>1635</v>
      </c>
      <c r="R135" s="164">
        <v>300</v>
      </c>
      <c r="S135" s="154">
        <v>4598.21</v>
      </c>
      <c r="T135" s="132">
        <f>R135*S135</f>
        <v>1379463</v>
      </c>
      <c r="U135" s="132">
        <f t="shared" si="5"/>
        <v>1544998.56</v>
      </c>
      <c r="V135" s="162"/>
      <c r="W135" s="161">
        <v>2014</v>
      </c>
      <c r="X135" s="162"/>
    </row>
    <row r="136" spans="1:24" ht="409.5" customHeight="1">
      <c r="A136" s="173" t="s">
        <v>398</v>
      </c>
      <c r="B136" s="9" t="s">
        <v>26</v>
      </c>
      <c r="C136" s="200" t="s">
        <v>399</v>
      </c>
      <c r="D136" s="200" t="s">
        <v>400</v>
      </c>
      <c r="E136" s="200" t="s">
        <v>401</v>
      </c>
      <c r="F136" s="200" t="s">
        <v>402</v>
      </c>
      <c r="G136" s="173" t="s">
        <v>31</v>
      </c>
      <c r="H136" s="51">
        <v>0</v>
      </c>
      <c r="I136" s="153">
        <v>750000000</v>
      </c>
      <c r="J136" s="150" t="s">
        <v>1624</v>
      </c>
      <c r="K136" s="48" t="s">
        <v>1666</v>
      </c>
      <c r="L136" s="150" t="s">
        <v>1624</v>
      </c>
      <c r="M136" s="162" t="s">
        <v>32</v>
      </c>
      <c r="N136" s="162" t="s">
        <v>1632</v>
      </c>
      <c r="O136" s="153" t="s">
        <v>1650</v>
      </c>
      <c r="P136" s="54">
        <v>796</v>
      </c>
      <c r="Q136" s="164" t="s">
        <v>1635</v>
      </c>
      <c r="R136" s="164">
        <v>5</v>
      </c>
      <c r="S136" s="154">
        <v>193593.75</v>
      </c>
      <c r="T136" s="132">
        <v>967968.75</v>
      </c>
      <c r="U136" s="132">
        <f t="shared" si="5"/>
        <v>1084125</v>
      </c>
      <c r="V136" s="162"/>
      <c r="W136" s="161">
        <v>2014</v>
      </c>
      <c r="X136" s="162"/>
    </row>
    <row r="137" spans="1:24" ht="119.25" customHeight="1">
      <c r="A137" s="173" t="s">
        <v>403</v>
      </c>
      <c r="B137" s="9" t="s">
        <v>26</v>
      </c>
      <c r="C137" s="200" t="s">
        <v>404</v>
      </c>
      <c r="D137" s="200" t="s">
        <v>405</v>
      </c>
      <c r="E137" s="200" t="s">
        <v>406</v>
      </c>
      <c r="F137" s="200" t="s">
        <v>407</v>
      </c>
      <c r="G137" s="173" t="s">
        <v>31</v>
      </c>
      <c r="H137" s="51">
        <v>0</v>
      </c>
      <c r="I137" s="153">
        <v>750000000</v>
      </c>
      <c r="J137" s="150" t="s">
        <v>1624</v>
      </c>
      <c r="K137" s="48" t="s">
        <v>1666</v>
      </c>
      <c r="L137" s="150" t="s">
        <v>1624</v>
      </c>
      <c r="M137" s="162" t="s">
        <v>32</v>
      </c>
      <c r="N137" s="162" t="s">
        <v>1632</v>
      </c>
      <c r="O137" s="153" t="s">
        <v>1650</v>
      </c>
      <c r="P137" s="54">
        <v>796</v>
      </c>
      <c r="Q137" s="164" t="s">
        <v>1635</v>
      </c>
      <c r="R137" s="164">
        <v>300</v>
      </c>
      <c r="S137" s="154">
        <v>192</v>
      </c>
      <c r="T137" s="132">
        <f aca="true" t="shared" si="8" ref="T137:T200">R137*S137</f>
        <v>57600</v>
      </c>
      <c r="U137" s="132">
        <f t="shared" si="5"/>
        <v>64512.00000000001</v>
      </c>
      <c r="V137" s="162"/>
      <c r="W137" s="161">
        <v>2014</v>
      </c>
      <c r="X137" s="162"/>
    </row>
    <row r="138" spans="1:24" ht="159" customHeight="1">
      <c r="A138" s="173" t="s">
        <v>408</v>
      </c>
      <c r="B138" s="9" t="s">
        <v>26</v>
      </c>
      <c r="C138" s="200" t="s">
        <v>349</v>
      </c>
      <c r="D138" s="200" t="s">
        <v>409</v>
      </c>
      <c r="E138" s="200" t="s">
        <v>410</v>
      </c>
      <c r="F138" s="200" t="s">
        <v>411</v>
      </c>
      <c r="G138" s="173" t="s">
        <v>31</v>
      </c>
      <c r="H138" s="51">
        <v>0</v>
      </c>
      <c r="I138" s="153">
        <v>750000000</v>
      </c>
      <c r="J138" s="150" t="s">
        <v>1624</v>
      </c>
      <c r="K138" s="48" t="s">
        <v>1666</v>
      </c>
      <c r="L138" s="150" t="s">
        <v>1624</v>
      </c>
      <c r="M138" s="162" t="s">
        <v>32</v>
      </c>
      <c r="N138" s="162" t="s">
        <v>1632</v>
      </c>
      <c r="O138" s="153" t="s">
        <v>1650</v>
      </c>
      <c r="P138" s="54">
        <v>796</v>
      </c>
      <c r="Q138" s="164" t="s">
        <v>1635</v>
      </c>
      <c r="R138" s="164">
        <v>11</v>
      </c>
      <c r="S138" s="154">
        <v>10714.29</v>
      </c>
      <c r="T138" s="132">
        <f t="shared" si="8"/>
        <v>117857.19</v>
      </c>
      <c r="U138" s="132">
        <f t="shared" si="5"/>
        <v>132000.0528</v>
      </c>
      <c r="V138" s="162"/>
      <c r="W138" s="161">
        <v>2014</v>
      </c>
      <c r="X138" s="162"/>
    </row>
    <row r="139" spans="1:24" ht="159" customHeight="1">
      <c r="A139" s="173" t="s">
        <v>412</v>
      </c>
      <c r="B139" s="9" t="s">
        <v>26</v>
      </c>
      <c r="C139" s="200" t="s">
        <v>413</v>
      </c>
      <c r="D139" s="200" t="s">
        <v>414</v>
      </c>
      <c r="E139" s="200" t="s">
        <v>415</v>
      </c>
      <c r="F139" s="200"/>
      <c r="G139" s="173" t="s">
        <v>31</v>
      </c>
      <c r="H139" s="51">
        <v>0</v>
      </c>
      <c r="I139" s="153">
        <v>750000000</v>
      </c>
      <c r="J139" s="150" t="s">
        <v>1624</v>
      </c>
      <c r="K139" s="48" t="s">
        <v>1670</v>
      </c>
      <c r="L139" s="150" t="s">
        <v>1624</v>
      </c>
      <c r="M139" s="162" t="s">
        <v>32</v>
      </c>
      <c r="N139" s="162" t="s">
        <v>1626</v>
      </c>
      <c r="O139" s="153" t="s">
        <v>1650</v>
      </c>
      <c r="P139" s="54">
        <v>796</v>
      </c>
      <c r="Q139" s="164" t="s">
        <v>1635</v>
      </c>
      <c r="R139" s="164">
        <v>311</v>
      </c>
      <c r="S139" s="154">
        <v>1000</v>
      </c>
      <c r="T139" s="132">
        <f t="shared" si="8"/>
        <v>311000</v>
      </c>
      <c r="U139" s="132">
        <f>T139*1.12</f>
        <v>348320.00000000006</v>
      </c>
      <c r="V139" s="162"/>
      <c r="W139" s="161">
        <v>2014</v>
      </c>
      <c r="X139" s="162"/>
    </row>
    <row r="140" spans="1:24" ht="159" customHeight="1">
      <c r="A140" s="173" t="s">
        <v>416</v>
      </c>
      <c r="B140" s="9" t="s">
        <v>26</v>
      </c>
      <c r="C140" s="200" t="s">
        <v>413</v>
      </c>
      <c r="D140" s="200" t="s">
        <v>414</v>
      </c>
      <c r="E140" s="200" t="s">
        <v>415</v>
      </c>
      <c r="F140" s="200"/>
      <c r="G140" s="173" t="s">
        <v>31</v>
      </c>
      <c r="H140" s="51">
        <v>0</v>
      </c>
      <c r="I140" s="153">
        <v>750000000</v>
      </c>
      <c r="J140" s="150" t="s">
        <v>1624</v>
      </c>
      <c r="K140" s="48" t="s">
        <v>1670</v>
      </c>
      <c r="L140" s="150" t="s">
        <v>1624</v>
      </c>
      <c r="M140" s="162" t="s">
        <v>32</v>
      </c>
      <c r="N140" s="162" t="s">
        <v>1626</v>
      </c>
      <c r="O140" s="153" t="s">
        <v>1650</v>
      </c>
      <c r="P140" s="54">
        <v>796</v>
      </c>
      <c r="Q140" s="164" t="s">
        <v>1635</v>
      </c>
      <c r="R140" s="164">
        <v>15</v>
      </c>
      <c r="S140" s="154">
        <v>17110</v>
      </c>
      <c r="T140" s="132">
        <f t="shared" si="8"/>
        <v>256650</v>
      </c>
      <c r="U140" s="132">
        <f>T140*1.12</f>
        <v>287448</v>
      </c>
      <c r="V140" s="162"/>
      <c r="W140" s="161">
        <v>2014</v>
      </c>
      <c r="X140" s="162"/>
    </row>
    <row r="141" spans="1:24" ht="203.25" customHeight="1">
      <c r="A141" s="355" t="s">
        <v>417</v>
      </c>
      <c r="B141" s="9" t="s">
        <v>26</v>
      </c>
      <c r="C141" s="461" t="s">
        <v>418</v>
      </c>
      <c r="D141" s="156" t="s">
        <v>419</v>
      </c>
      <c r="E141" s="464" t="s">
        <v>2251</v>
      </c>
      <c r="F141" s="464"/>
      <c r="G141" s="162" t="s">
        <v>1866</v>
      </c>
      <c r="H141" s="137">
        <v>0.5</v>
      </c>
      <c r="I141" s="153">
        <v>750000000</v>
      </c>
      <c r="J141" s="150" t="s">
        <v>1624</v>
      </c>
      <c r="K141" s="163" t="s">
        <v>1671</v>
      </c>
      <c r="L141" s="150" t="s">
        <v>1624</v>
      </c>
      <c r="M141" s="162" t="s">
        <v>32</v>
      </c>
      <c r="N141" s="154" t="s">
        <v>1648</v>
      </c>
      <c r="O141" s="153" t="s">
        <v>1649</v>
      </c>
      <c r="P141" s="161">
        <v>5111</v>
      </c>
      <c r="Q141" s="164" t="s">
        <v>1672</v>
      </c>
      <c r="R141" s="156">
        <v>1500</v>
      </c>
      <c r="S141" s="154">
        <v>641</v>
      </c>
      <c r="T141" s="132">
        <v>0</v>
      </c>
      <c r="U141" s="132">
        <f>T141*1.12</f>
        <v>0</v>
      </c>
      <c r="V141" s="162" t="s">
        <v>2239</v>
      </c>
      <c r="W141" s="161">
        <v>2014</v>
      </c>
      <c r="X141" s="162"/>
    </row>
    <row r="142" spans="1:24" ht="203.25" customHeight="1">
      <c r="A142" s="355" t="s">
        <v>2252</v>
      </c>
      <c r="B142" s="9" t="s">
        <v>26</v>
      </c>
      <c r="C142" s="461" t="s">
        <v>418</v>
      </c>
      <c r="D142" s="156" t="s">
        <v>419</v>
      </c>
      <c r="E142" s="464" t="s">
        <v>2251</v>
      </c>
      <c r="F142" s="464"/>
      <c r="G142" s="162" t="s">
        <v>1866</v>
      </c>
      <c r="H142" s="137">
        <v>0</v>
      </c>
      <c r="I142" s="153">
        <v>750000000</v>
      </c>
      <c r="J142" s="150" t="s">
        <v>1624</v>
      </c>
      <c r="K142" s="156" t="s">
        <v>1644</v>
      </c>
      <c r="L142" s="153" t="s">
        <v>1650</v>
      </c>
      <c r="M142" s="162" t="s">
        <v>32</v>
      </c>
      <c r="N142" s="156" t="s">
        <v>1644</v>
      </c>
      <c r="O142" s="153" t="s">
        <v>1650</v>
      </c>
      <c r="P142" s="161">
        <v>5111</v>
      </c>
      <c r="Q142" s="164" t="s">
        <v>1672</v>
      </c>
      <c r="R142" s="156">
        <v>1500</v>
      </c>
      <c r="S142" s="154">
        <v>641</v>
      </c>
      <c r="T142" s="132">
        <f>R142*S142</f>
        <v>961500</v>
      </c>
      <c r="U142" s="132">
        <f>T142*1.12</f>
        <v>1076880</v>
      </c>
      <c r="V142" s="162"/>
      <c r="W142" s="161">
        <v>2014</v>
      </c>
      <c r="X142" s="162" t="s">
        <v>2241</v>
      </c>
    </row>
    <row r="143" spans="1:24" ht="131.25" customHeight="1">
      <c r="A143" s="173" t="s">
        <v>420</v>
      </c>
      <c r="B143" s="9" t="s">
        <v>26</v>
      </c>
      <c r="C143" s="190" t="s">
        <v>421</v>
      </c>
      <c r="D143" s="190" t="s">
        <v>422</v>
      </c>
      <c r="E143" s="190" t="s">
        <v>423</v>
      </c>
      <c r="F143" s="190"/>
      <c r="G143" s="173" t="s">
        <v>31</v>
      </c>
      <c r="H143" s="135">
        <v>0</v>
      </c>
      <c r="I143" s="153">
        <v>750000000</v>
      </c>
      <c r="J143" s="150" t="s">
        <v>1624</v>
      </c>
      <c r="K143" s="166" t="s">
        <v>1673</v>
      </c>
      <c r="L143" s="150" t="s">
        <v>1624</v>
      </c>
      <c r="M143" s="155" t="s">
        <v>32</v>
      </c>
      <c r="N143" s="155" t="s">
        <v>1674</v>
      </c>
      <c r="O143" s="153" t="s">
        <v>1650</v>
      </c>
      <c r="P143" s="54">
        <v>796</v>
      </c>
      <c r="Q143" s="164" t="s">
        <v>1635</v>
      </c>
      <c r="R143" s="155">
        <v>100</v>
      </c>
      <c r="S143" s="154">
        <v>815</v>
      </c>
      <c r="T143" s="132">
        <f t="shared" si="8"/>
        <v>81500</v>
      </c>
      <c r="U143" s="132">
        <f t="shared" si="5"/>
        <v>91280.00000000001</v>
      </c>
      <c r="V143" s="155"/>
      <c r="W143" s="161">
        <v>2014</v>
      </c>
      <c r="X143" s="161"/>
    </row>
    <row r="144" spans="1:24" ht="111" customHeight="1">
      <c r="A144" s="173" t="s">
        <v>425</v>
      </c>
      <c r="B144" s="9" t="s">
        <v>26</v>
      </c>
      <c r="C144" s="190" t="s">
        <v>426</v>
      </c>
      <c r="D144" s="190" t="s">
        <v>427</v>
      </c>
      <c r="E144" s="190" t="s">
        <v>428</v>
      </c>
      <c r="F144" s="190"/>
      <c r="G144" s="173" t="s">
        <v>31</v>
      </c>
      <c r="H144" s="135">
        <v>0</v>
      </c>
      <c r="I144" s="153">
        <v>750000000</v>
      </c>
      <c r="J144" s="150" t="s">
        <v>1624</v>
      </c>
      <c r="K144" s="166" t="s">
        <v>1673</v>
      </c>
      <c r="L144" s="150" t="s">
        <v>1624</v>
      </c>
      <c r="M144" s="155" t="s">
        <v>32</v>
      </c>
      <c r="N144" s="155" t="s">
        <v>1674</v>
      </c>
      <c r="O144" s="153" t="s">
        <v>1650</v>
      </c>
      <c r="P144" s="155">
        <v>778</v>
      </c>
      <c r="Q144" s="155" t="s">
        <v>1655</v>
      </c>
      <c r="R144" s="155">
        <v>762</v>
      </c>
      <c r="S144" s="154">
        <v>235</v>
      </c>
      <c r="T144" s="132">
        <f t="shared" si="8"/>
        <v>179070</v>
      </c>
      <c r="U144" s="132">
        <f t="shared" si="5"/>
        <v>200558.40000000002</v>
      </c>
      <c r="V144" s="155"/>
      <c r="W144" s="161">
        <v>2014</v>
      </c>
      <c r="X144" s="161"/>
    </row>
    <row r="145" spans="1:24" ht="102.75" customHeight="1">
      <c r="A145" s="173" t="s">
        <v>429</v>
      </c>
      <c r="B145" s="9" t="s">
        <v>26</v>
      </c>
      <c r="C145" s="190" t="s">
        <v>430</v>
      </c>
      <c r="D145" s="190" t="s">
        <v>431</v>
      </c>
      <c r="E145" s="190" t="s">
        <v>432</v>
      </c>
      <c r="F145" s="190"/>
      <c r="G145" s="173" t="s">
        <v>31</v>
      </c>
      <c r="H145" s="135">
        <v>0</v>
      </c>
      <c r="I145" s="153">
        <v>750000000</v>
      </c>
      <c r="J145" s="150" t="s">
        <v>1624</v>
      </c>
      <c r="K145" s="166" t="s">
        <v>1673</v>
      </c>
      <c r="L145" s="150" t="s">
        <v>1624</v>
      </c>
      <c r="M145" s="155" t="s">
        <v>32</v>
      </c>
      <c r="N145" s="155" t="s">
        <v>1674</v>
      </c>
      <c r="O145" s="153" t="s">
        <v>1650</v>
      </c>
      <c r="P145" s="155" t="s">
        <v>424</v>
      </c>
      <c r="Q145" s="155" t="s">
        <v>1635</v>
      </c>
      <c r="R145" s="155">
        <v>260</v>
      </c>
      <c r="S145" s="154">
        <v>2320</v>
      </c>
      <c r="T145" s="132">
        <f t="shared" si="8"/>
        <v>603200</v>
      </c>
      <c r="U145" s="132">
        <f t="shared" si="5"/>
        <v>675584.0000000001</v>
      </c>
      <c r="V145" s="155"/>
      <c r="W145" s="161">
        <v>2014</v>
      </c>
      <c r="X145" s="161"/>
    </row>
    <row r="146" spans="1:24" ht="97.5" customHeight="1">
      <c r="A146" s="173" t="s">
        <v>433</v>
      </c>
      <c r="B146" s="9" t="s">
        <v>26</v>
      </c>
      <c r="C146" s="190" t="s">
        <v>434</v>
      </c>
      <c r="D146" s="190" t="s">
        <v>435</v>
      </c>
      <c r="E146" s="190" t="s">
        <v>436</v>
      </c>
      <c r="F146" s="190"/>
      <c r="G146" s="173" t="s">
        <v>31</v>
      </c>
      <c r="H146" s="135">
        <v>0</v>
      </c>
      <c r="I146" s="153">
        <v>750000000</v>
      </c>
      <c r="J146" s="150" t="s">
        <v>1624</v>
      </c>
      <c r="K146" s="166" t="s">
        <v>1673</v>
      </c>
      <c r="L146" s="150" t="s">
        <v>1624</v>
      </c>
      <c r="M146" s="155" t="s">
        <v>32</v>
      </c>
      <c r="N146" s="155" t="s">
        <v>1674</v>
      </c>
      <c r="O146" s="153" t="s">
        <v>1650</v>
      </c>
      <c r="P146" s="155" t="s">
        <v>424</v>
      </c>
      <c r="Q146" s="155" t="s">
        <v>1635</v>
      </c>
      <c r="R146" s="155">
        <v>20</v>
      </c>
      <c r="S146" s="154">
        <v>1300</v>
      </c>
      <c r="T146" s="132">
        <f t="shared" si="8"/>
        <v>26000</v>
      </c>
      <c r="U146" s="132">
        <f t="shared" si="5"/>
        <v>29120.000000000004</v>
      </c>
      <c r="V146" s="155"/>
      <c r="W146" s="161">
        <v>2014</v>
      </c>
      <c r="X146" s="161"/>
    </row>
    <row r="147" spans="1:24" ht="106.5" customHeight="1">
      <c r="A147" s="173" t="s">
        <v>437</v>
      </c>
      <c r="B147" s="9" t="s">
        <v>26</v>
      </c>
      <c r="C147" s="190" t="s">
        <v>438</v>
      </c>
      <c r="D147" s="190" t="s">
        <v>439</v>
      </c>
      <c r="E147" s="190" t="s">
        <v>440</v>
      </c>
      <c r="F147" s="190"/>
      <c r="G147" s="173" t="s">
        <v>31</v>
      </c>
      <c r="H147" s="135">
        <v>0</v>
      </c>
      <c r="I147" s="153">
        <v>750000000</v>
      </c>
      <c r="J147" s="150" t="s">
        <v>1624</v>
      </c>
      <c r="K147" s="166" t="s">
        <v>1673</v>
      </c>
      <c r="L147" s="150" t="s">
        <v>1624</v>
      </c>
      <c r="M147" s="155" t="s">
        <v>32</v>
      </c>
      <c r="N147" s="155" t="s">
        <v>1674</v>
      </c>
      <c r="O147" s="153" t="s">
        <v>1650</v>
      </c>
      <c r="P147" s="155" t="s">
        <v>424</v>
      </c>
      <c r="Q147" s="155" t="s">
        <v>1675</v>
      </c>
      <c r="R147" s="155">
        <v>1297</v>
      </c>
      <c r="S147" s="154">
        <v>404</v>
      </c>
      <c r="T147" s="132">
        <f t="shared" si="8"/>
        <v>523988</v>
      </c>
      <c r="U147" s="132">
        <f t="shared" si="5"/>
        <v>586866.56</v>
      </c>
      <c r="V147" s="155"/>
      <c r="W147" s="161">
        <v>2014</v>
      </c>
      <c r="X147" s="161"/>
    </row>
    <row r="148" spans="1:24" ht="110.25" customHeight="1">
      <c r="A148" s="173" t="s">
        <v>441</v>
      </c>
      <c r="B148" s="9" t="s">
        <v>26</v>
      </c>
      <c r="C148" s="190" t="s">
        <v>442</v>
      </c>
      <c r="D148" s="190" t="s">
        <v>443</v>
      </c>
      <c r="E148" s="190" t="s">
        <v>444</v>
      </c>
      <c r="F148" s="190"/>
      <c r="G148" s="173" t="s">
        <v>31</v>
      </c>
      <c r="H148" s="135">
        <v>0</v>
      </c>
      <c r="I148" s="153">
        <v>750000000</v>
      </c>
      <c r="J148" s="150" t="s">
        <v>1624</v>
      </c>
      <c r="K148" s="166" t="s">
        <v>1673</v>
      </c>
      <c r="L148" s="150" t="s">
        <v>1624</v>
      </c>
      <c r="M148" s="155" t="s">
        <v>32</v>
      </c>
      <c r="N148" s="155" t="s">
        <v>1674</v>
      </c>
      <c r="O148" s="153" t="s">
        <v>1650</v>
      </c>
      <c r="P148" s="155" t="s">
        <v>424</v>
      </c>
      <c r="Q148" s="155" t="s">
        <v>1635</v>
      </c>
      <c r="R148" s="155">
        <v>25000</v>
      </c>
      <c r="S148" s="127">
        <v>16</v>
      </c>
      <c r="T148" s="132">
        <f t="shared" si="8"/>
        <v>400000</v>
      </c>
      <c r="U148" s="132">
        <f t="shared" si="5"/>
        <v>448000.00000000006</v>
      </c>
      <c r="V148" s="155"/>
      <c r="W148" s="161">
        <v>2014</v>
      </c>
      <c r="X148" s="161"/>
    </row>
    <row r="149" spans="1:24" ht="90.75" customHeight="1">
      <c r="A149" s="173" t="s">
        <v>445</v>
      </c>
      <c r="B149" s="9" t="s">
        <v>26</v>
      </c>
      <c r="C149" s="190" t="s">
        <v>446</v>
      </c>
      <c r="D149" s="190" t="s">
        <v>447</v>
      </c>
      <c r="E149" s="190" t="s">
        <v>448</v>
      </c>
      <c r="F149" s="190"/>
      <c r="G149" s="173" t="s">
        <v>31</v>
      </c>
      <c r="H149" s="135">
        <v>0</v>
      </c>
      <c r="I149" s="153">
        <v>750000000</v>
      </c>
      <c r="J149" s="150" t="s">
        <v>1624</v>
      </c>
      <c r="K149" s="166" t="s">
        <v>1673</v>
      </c>
      <c r="L149" s="150" t="s">
        <v>1624</v>
      </c>
      <c r="M149" s="155" t="s">
        <v>32</v>
      </c>
      <c r="N149" s="155" t="s">
        <v>1674</v>
      </c>
      <c r="O149" s="153" t="s">
        <v>1650</v>
      </c>
      <c r="P149" s="155" t="s">
        <v>424</v>
      </c>
      <c r="Q149" s="155" t="s">
        <v>1635</v>
      </c>
      <c r="R149" s="155">
        <v>381</v>
      </c>
      <c r="S149" s="127">
        <v>134</v>
      </c>
      <c r="T149" s="132">
        <f t="shared" si="8"/>
        <v>51054</v>
      </c>
      <c r="U149" s="132">
        <f t="shared" si="5"/>
        <v>57180.48</v>
      </c>
      <c r="V149" s="155"/>
      <c r="W149" s="161">
        <v>2014</v>
      </c>
      <c r="X149" s="161"/>
    </row>
    <row r="150" spans="1:24" ht="81" customHeight="1">
      <c r="A150" s="173" t="s">
        <v>449</v>
      </c>
      <c r="B150" s="9" t="s">
        <v>26</v>
      </c>
      <c r="C150" s="190" t="s">
        <v>450</v>
      </c>
      <c r="D150" s="190" t="s">
        <v>405</v>
      </c>
      <c r="E150" s="190" t="s">
        <v>451</v>
      </c>
      <c r="F150" s="190"/>
      <c r="G150" s="173" t="s">
        <v>31</v>
      </c>
      <c r="H150" s="135">
        <v>0</v>
      </c>
      <c r="I150" s="153">
        <v>750000000</v>
      </c>
      <c r="J150" s="150" t="s">
        <v>1624</v>
      </c>
      <c r="K150" s="166" t="s">
        <v>1673</v>
      </c>
      <c r="L150" s="150" t="s">
        <v>1624</v>
      </c>
      <c r="M150" s="155" t="s">
        <v>32</v>
      </c>
      <c r="N150" s="155" t="s">
        <v>1674</v>
      </c>
      <c r="O150" s="153" t="s">
        <v>1650</v>
      </c>
      <c r="P150" s="155" t="s">
        <v>424</v>
      </c>
      <c r="Q150" s="155" t="s">
        <v>1635</v>
      </c>
      <c r="R150" s="155">
        <v>3000</v>
      </c>
      <c r="S150" s="127">
        <v>60</v>
      </c>
      <c r="T150" s="132">
        <f t="shared" si="8"/>
        <v>180000</v>
      </c>
      <c r="U150" s="132">
        <f t="shared" si="5"/>
        <v>201600.00000000003</v>
      </c>
      <c r="V150" s="155"/>
      <c r="W150" s="161">
        <v>2014</v>
      </c>
      <c r="X150" s="161"/>
    </row>
    <row r="151" spans="1:24" ht="81" customHeight="1">
      <c r="A151" s="173" t="s">
        <v>452</v>
      </c>
      <c r="B151" s="9" t="s">
        <v>26</v>
      </c>
      <c r="C151" s="190" t="s">
        <v>453</v>
      </c>
      <c r="D151" s="190" t="s">
        <v>405</v>
      </c>
      <c r="E151" s="190" t="s">
        <v>454</v>
      </c>
      <c r="F151" s="190"/>
      <c r="G151" s="173" t="s">
        <v>31</v>
      </c>
      <c r="H151" s="135">
        <v>0</v>
      </c>
      <c r="I151" s="153">
        <v>750000000</v>
      </c>
      <c r="J151" s="150" t="s">
        <v>1624</v>
      </c>
      <c r="K151" s="166" t="s">
        <v>1673</v>
      </c>
      <c r="L151" s="150" t="s">
        <v>1624</v>
      </c>
      <c r="M151" s="155" t="s">
        <v>32</v>
      </c>
      <c r="N151" s="155" t="s">
        <v>1674</v>
      </c>
      <c r="O151" s="153" t="s">
        <v>1650</v>
      </c>
      <c r="P151" s="155" t="s">
        <v>424</v>
      </c>
      <c r="Q151" s="155" t="s">
        <v>1635</v>
      </c>
      <c r="R151" s="155">
        <v>1600</v>
      </c>
      <c r="S151" s="127">
        <v>112</v>
      </c>
      <c r="T151" s="132">
        <f t="shared" si="8"/>
        <v>179200</v>
      </c>
      <c r="U151" s="132">
        <f t="shared" si="5"/>
        <v>200704.00000000003</v>
      </c>
      <c r="V151" s="155"/>
      <c r="W151" s="161">
        <v>2014</v>
      </c>
      <c r="X151" s="161"/>
    </row>
    <row r="152" spans="1:24" ht="78.75" customHeight="1">
      <c r="A152" s="173" t="s">
        <v>455</v>
      </c>
      <c r="B152" s="9" t="s">
        <v>26</v>
      </c>
      <c r="C152" s="190" t="s">
        <v>456</v>
      </c>
      <c r="D152" s="190" t="s">
        <v>457</v>
      </c>
      <c r="E152" s="190" t="s">
        <v>457</v>
      </c>
      <c r="F152" s="190"/>
      <c r="G152" s="173" t="s">
        <v>31</v>
      </c>
      <c r="H152" s="135">
        <v>0</v>
      </c>
      <c r="I152" s="153">
        <v>750000000</v>
      </c>
      <c r="J152" s="150" t="s">
        <v>1624</v>
      </c>
      <c r="K152" s="166" t="s">
        <v>1673</v>
      </c>
      <c r="L152" s="150" t="s">
        <v>1624</v>
      </c>
      <c r="M152" s="155" t="s">
        <v>32</v>
      </c>
      <c r="N152" s="155" t="s">
        <v>1674</v>
      </c>
      <c r="O152" s="153" t="s">
        <v>1650</v>
      </c>
      <c r="P152" s="155" t="s">
        <v>424</v>
      </c>
      <c r="Q152" s="155" t="s">
        <v>1635</v>
      </c>
      <c r="R152" s="155">
        <v>50</v>
      </c>
      <c r="S152" s="127">
        <v>61</v>
      </c>
      <c r="T152" s="132">
        <f t="shared" si="8"/>
        <v>3050</v>
      </c>
      <c r="U152" s="132">
        <f t="shared" si="5"/>
        <v>3416.0000000000005</v>
      </c>
      <c r="V152" s="155"/>
      <c r="W152" s="161">
        <v>2014</v>
      </c>
      <c r="X152" s="161"/>
    </row>
    <row r="153" spans="1:24" ht="81" customHeight="1">
      <c r="A153" s="173" t="s">
        <v>458</v>
      </c>
      <c r="B153" s="9" t="s">
        <v>26</v>
      </c>
      <c r="C153" s="190" t="s">
        <v>459</v>
      </c>
      <c r="D153" s="190" t="s">
        <v>460</v>
      </c>
      <c r="E153" s="190" t="s">
        <v>461</v>
      </c>
      <c r="F153" s="190"/>
      <c r="G153" s="173" t="s">
        <v>31</v>
      </c>
      <c r="H153" s="135">
        <v>0</v>
      </c>
      <c r="I153" s="153">
        <v>750000000</v>
      </c>
      <c r="J153" s="150" t="s">
        <v>1624</v>
      </c>
      <c r="K153" s="166" t="s">
        <v>1673</v>
      </c>
      <c r="L153" s="150" t="s">
        <v>1624</v>
      </c>
      <c r="M153" s="155" t="s">
        <v>32</v>
      </c>
      <c r="N153" s="155" t="s">
        <v>1674</v>
      </c>
      <c r="O153" s="153" t="s">
        <v>1650</v>
      </c>
      <c r="P153" s="155" t="s">
        <v>424</v>
      </c>
      <c r="Q153" s="155" t="s">
        <v>1655</v>
      </c>
      <c r="R153" s="155">
        <v>51</v>
      </c>
      <c r="S153" s="127">
        <v>68</v>
      </c>
      <c r="T153" s="132">
        <f t="shared" si="8"/>
        <v>3468</v>
      </c>
      <c r="U153" s="132">
        <f t="shared" si="5"/>
        <v>3884.1600000000003</v>
      </c>
      <c r="V153" s="155"/>
      <c r="W153" s="161">
        <v>2014</v>
      </c>
      <c r="X153" s="161"/>
    </row>
    <row r="154" spans="1:24" ht="81" customHeight="1">
      <c r="A154" s="173" t="s">
        <v>462</v>
      </c>
      <c r="B154" s="9" t="s">
        <v>26</v>
      </c>
      <c r="C154" s="190" t="s">
        <v>463</v>
      </c>
      <c r="D154" s="190" t="s">
        <v>464</v>
      </c>
      <c r="E154" s="190" t="s">
        <v>465</v>
      </c>
      <c r="F154" s="190"/>
      <c r="G154" s="173" t="s">
        <v>31</v>
      </c>
      <c r="H154" s="135">
        <v>0</v>
      </c>
      <c r="I154" s="153">
        <v>750000000</v>
      </c>
      <c r="J154" s="150" t="s">
        <v>1624</v>
      </c>
      <c r="K154" s="166" t="s">
        <v>1673</v>
      </c>
      <c r="L154" s="150" t="s">
        <v>1624</v>
      </c>
      <c r="M154" s="155" t="s">
        <v>32</v>
      </c>
      <c r="N154" s="155" t="s">
        <v>1674</v>
      </c>
      <c r="O154" s="153" t="s">
        <v>1650</v>
      </c>
      <c r="P154" s="155" t="s">
        <v>424</v>
      </c>
      <c r="Q154" s="155" t="s">
        <v>1635</v>
      </c>
      <c r="R154" s="155">
        <v>254</v>
      </c>
      <c r="S154" s="154">
        <v>298</v>
      </c>
      <c r="T154" s="132">
        <f t="shared" si="8"/>
        <v>75692</v>
      </c>
      <c r="U154" s="132">
        <f t="shared" si="5"/>
        <v>84775.04000000001</v>
      </c>
      <c r="V154" s="155"/>
      <c r="W154" s="161">
        <v>2014</v>
      </c>
      <c r="X154" s="161"/>
    </row>
    <row r="155" spans="1:24" ht="81" customHeight="1">
      <c r="A155" s="173" t="s">
        <v>466</v>
      </c>
      <c r="B155" s="9" t="s">
        <v>26</v>
      </c>
      <c r="C155" s="190" t="s">
        <v>467</v>
      </c>
      <c r="D155" s="190" t="s">
        <v>468</v>
      </c>
      <c r="E155" s="190" t="s">
        <v>469</v>
      </c>
      <c r="F155" s="190"/>
      <c r="G155" s="173" t="s">
        <v>31</v>
      </c>
      <c r="H155" s="135">
        <v>0</v>
      </c>
      <c r="I155" s="153">
        <v>750000000</v>
      </c>
      <c r="J155" s="150" t="s">
        <v>1624</v>
      </c>
      <c r="K155" s="166" t="s">
        <v>1673</v>
      </c>
      <c r="L155" s="150" t="s">
        <v>1624</v>
      </c>
      <c r="M155" s="155" t="s">
        <v>32</v>
      </c>
      <c r="N155" s="155" t="s">
        <v>1674</v>
      </c>
      <c r="O155" s="153" t="s">
        <v>1650</v>
      </c>
      <c r="P155" s="155" t="s">
        <v>424</v>
      </c>
      <c r="Q155" s="155" t="s">
        <v>1635</v>
      </c>
      <c r="R155" s="155">
        <v>51</v>
      </c>
      <c r="S155" s="154">
        <v>353</v>
      </c>
      <c r="T155" s="132">
        <f t="shared" si="8"/>
        <v>18003</v>
      </c>
      <c r="U155" s="132">
        <f aca="true" t="shared" si="9" ref="U155:U202">T155*1.12</f>
        <v>20163.36</v>
      </c>
      <c r="V155" s="155"/>
      <c r="W155" s="161">
        <v>2014</v>
      </c>
      <c r="X155" s="161"/>
    </row>
    <row r="156" spans="1:24" ht="81" customHeight="1">
      <c r="A156" s="173" t="s">
        <v>470</v>
      </c>
      <c r="B156" s="9" t="s">
        <v>26</v>
      </c>
      <c r="C156" s="190" t="s">
        <v>471</v>
      </c>
      <c r="D156" s="190" t="s">
        <v>472</v>
      </c>
      <c r="E156" s="190" t="s">
        <v>473</v>
      </c>
      <c r="F156" s="190"/>
      <c r="G156" s="173" t="s">
        <v>31</v>
      </c>
      <c r="H156" s="135">
        <v>0</v>
      </c>
      <c r="I156" s="153">
        <v>750000000</v>
      </c>
      <c r="J156" s="150" t="s">
        <v>1624</v>
      </c>
      <c r="K156" s="166" t="s">
        <v>1673</v>
      </c>
      <c r="L156" s="150" t="s">
        <v>1624</v>
      </c>
      <c r="M156" s="155" t="s">
        <v>32</v>
      </c>
      <c r="N156" s="155" t="s">
        <v>1674</v>
      </c>
      <c r="O156" s="153" t="s">
        <v>1676</v>
      </c>
      <c r="P156" s="155" t="s">
        <v>424</v>
      </c>
      <c r="Q156" s="155" t="s">
        <v>1655</v>
      </c>
      <c r="R156" s="155">
        <v>500</v>
      </c>
      <c r="S156" s="154">
        <v>420</v>
      </c>
      <c r="T156" s="132">
        <f t="shared" si="8"/>
        <v>210000</v>
      </c>
      <c r="U156" s="132">
        <f t="shared" si="9"/>
        <v>235200.00000000003</v>
      </c>
      <c r="V156" s="155"/>
      <c r="W156" s="161">
        <v>2014</v>
      </c>
      <c r="X156" s="161"/>
    </row>
    <row r="157" spans="1:24" ht="81" customHeight="1">
      <c r="A157" s="173" t="s">
        <v>474</v>
      </c>
      <c r="B157" s="9" t="s">
        <v>26</v>
      </c>
      <c r="C157" s="190" t="s">
        <v>475</v>
      </c>
      <c r="D157" s="190" t="s">
        <v>472</v>
      </c>
      <c r="E157" s="190" t="s">
        <v>476</v>
      </c>
      <c r="F157" s="190"/>
      <c r="G157" s="173" t="s">
        <v>31</v>
      </c>
      <c r="H157" s="135">
        <v>0</v>
      </c>
      <c r="I157" s="153">
        <v>750000000</v>
      </c>
      <c r="J157" s="150" t="s">
        <v>1624</v>
      </c>
      <c r="K157" s="166" t="s">
        <v>1673</v>
      </c>
      <c r="L157" s="150" t="s">
        <v>1624</v>
      </c>
      <c r="M157" s="155" t="s">
        <v>32</v>
      </c>
      <c r="N157" s="155" t="s">
        <v>1674</v>
      </c>
      <c r="O157" s="153" t="s">
        <v>1676</v>
      </c>
      <c r="P157" s="155" t="s">
        <v>424</v>
      </c>
      <c r="Q157" s="155" t="s">
        <v>1655</v>
      </c>
      <c r="R157" s="155">
        <v>500</v>
      </c>
      <c r="S157" s="154">
        <v>216</v>
      </c>
      <c r="T157" s="132">
        <f t="shared" si="8"/>
        <v>108000</v>
      </c>
      <c r="U157" s="132">
        <f t="shared" si="9"/>
        <v>120960.00000000001</v>
      </c>
      <c r="V157" s="155"/>
      <c r="W157" s="161">
        <v>2014</v>
      </c>
      <c r="X157" s="161"/>
    </row>
    <row r="158" spans="1:24" ht="81" customHeight="1">
      <c r="A158" s="173" t="s">
        <v>477</v>
      </c>
      <c r="B158" s="9" t="s">
        <v>26</v>
      </c>
      <c r="C158" s="190" t="s">
        <v>478</v>
      </c>
      <c r="D158" s="190" t="s">
        <v>472</v>
      </c>
      <c r="E158" s="190" t="s">
        <v>479</v>
      </c>
      <c r="F158" s="190"/>
      <c r="G158" s="173" t="s">
        <v>31</v>
      </c>
      <c r="H158" s="135">
        <v>0</v>
      </c>
      <c r="I158" s="153">
        <v>750000000</v>
      </c>
      <c r="J158" s="150" t="s">
        <v>1624</v>
      </c>
      <c r="K158" s="166" t="s">
        <v>1673</v>
      </c>
      <c r="L158" s="150" t="s">
        <v>1624</v>
      </c>
      <c r="M158" s="155" t="s">
        <v>32</v>
      </c>
      <c r="N158" s="155" t="s">
        <v>1674</v>
      </c>
      <c r="O158" s="153" t="s">
        <v>1676</v>
      </c>
      <c r="P158" s="155" t="s">
        <v>424</v>
      </c>
      <c r="Q158" s="155" t="s">
        <v>1655</v>
      </c>
      <c r="R158" s="155">
        <v>500</v>
      </c>
      <c r="S158" s="154">
        <v>97</v>
      </c>
      <c r="T158" s="132">
        <f t="shared" si="8"/>
        <v>48500</v>
      </c>
      <c r="U158" s="132">
        <f t="shared" si="9"/>
        <v>54320.00000000001</v>
      </c>
      <c r="V158" s="155"/>
      <c r="W158" s="161">
        <v>2014</v>
      </c>
      <c r="X158" s="161"/>
    </row>
    <row r="159" spans="1:24" ht="81" customHeight="1">
      <c r="A159" s="173" t="s">
        <v>480</v>
      </c>
      <c r="B159" s="9" t="s">
        <v>26</v>
      </c>
      <c r="C159" s="190" t="s">
        <v>481</v>
      </c>
      <c r="D159" s="190" t="s">
        <v>472</v>
      </c>
      <c r="E159" s="190" t="s">
        <v>482</v>
      </c>
      <c r="F159" s="190"/>
      <c r="G159" s="173" t="s">
        <v>31</v>
      </c>
      <c r="H159" s="135">
        <v>0</v>
      </c>
      <c r="I159" s="153">
        <v>750000000</v>
      </c>
      <c r="J159" s="150" t="s">
        <v>1624</v>
      </c>
      <c r="K159" s="166" t="s">
        <v>1673</v>
      </c>
      <c r="L159" s="150" t="s">
        <v>1624</v>
      </c>
      <c r="M159" s="155" t="s">
        <v>32</v>
      </c>
      <c r="N159" s="155" t="s">
        <v>1674</v>
      </c>
      <c r="O159" s="153" t="s">
        <v>1676</v>
      </c>
      <c r="P159" s="155">
        <v>778</v>
      </c>
      <c r="Q159" s="155" t="s">
        <v>1655</v>
      </c>
      <c r="R159" s="155">
        <v>500</v>
      </c>
      <c r="S159" s="154">
        <v>360</v>
      </c>
      <c r="T159" s="132">
        <v>180000</v>
      </c>
      <c r="U159" s="132">
        <f t="shared" si="9"/>
        <v>201600.00000000003</v>
      </c>
      <c r="V159" s="155"/>
      <c r="W159" s="161">
        <v>2014</v>
      </c>
      <c r="X159" s="161"/>
    </row>
    <row r="160" spans="1:24" ht="81" customHeight="1">
      <c r="A160" s="173" t="s">
        <v>483</v>
      </c>
      <c r="B160" s="9" t="s">
        <v>26</v>
      </c>
      <c r="C160" s="190" t="s">
        <v>484</v>
      </c>
      <c r="D160" s="190" t="s">
        <v>485</v>
      </c>
      <c r="E160" s="190" t="s">
        <v>486</v>
      </c>
      <c r="F160" s="190" t="s">
        <v>487</v>
      </c>
      <c r="G160" s="173" t="s">
        <v>31</v>
      </c>
      <c r="H160" s="135">
        <v>0</v>
      </c>
      <c r="I160" s="153">
        <v>750000000</v>
      </c>
      <c r="J160" s="150" t="s">
        <v>1624</v>
      </c>
      <c r="K160" s="166" t="s">
        <v>1673</v>
      </c>
      <c r="L160" s="150" t="s">
        <v>1624</v>
      </c>
      <c r="M160" s="155" t="s">
        <v>32</v>
      </c>
      <c r="N160" s="155" t="s">
        <v>1674</v>
      </c>
      <c r="O160" s="153" t="s">
        <v>1676</v>
      </c>
      <c r="P160" s="155" t="s">
        <v>424</v>
      </c>
      <c r="Q160" s="155" t="s">
        <v>1635</v>
      </c>
      <c r="R160" s="155">
        <v>200</v>
      </c>
      <c r="S160" s="154">
        <v>433</v>
      </c>
      <c r="T160" s="132">
        <f t="shared" si="8"/>
        <v>86600</v>
      </c>
      <c r="U160" s="132">
        <f t="shared" si="9"/>
        <v>96992.00000000001</v>
      </c>
      <c r="V160" s="155"/>
      <c r="W160" s="161">
        <v>2014</v>
      </c>
      <c r="X160" s="161"/>
    </row>
    <row r="161" spans="1:24" ht="81" customHeight="1">
      <c r="A161" s="173" t="s">
        <v>488</v>
      </c>
      <c r="B161" s="9" t="s">
        <v>26</v>
      </c>
      <c r="C161" s="190" t="s">
        <v>484</v>
      </c>
      <c r="D161" s="190" t="s">
        <v>485</v>
      </c>
      <c r="E161" s="190" t="s">
        <v>486</v>
      </c>
      <c r="F161" s="190" t="s">
        <v>489</v>
      </c>
      <c r="G161" s="173" t="s">
        <v>31</v>
      </c>
      <c r="H161" s="135">
        <v>0</v>
      </c>
      <c r="I161" s="153">
        <v>750000000</v>
      </c>
      <c r="J161" s="150" t="s">
        <v>1624</v>
      </c>
      <c r="K161" s="166" t="s">
        <v>1673</v>
      </c>
      <c r="L161" s="150" t="s">
        <v>1624</v>
      </c>
      <c r="M161" s="155" t="s">
        <v>32</v>
      </c>
      <c r="N161" s="155" t="s">
        <v>1674</v>
      </c>
      <c r="O161" s="153" t="s">
        <v>1676</v>
      </c>
      <c r="P161" s="155" t="s">
        <v>424</v>
      </c>
      <c r="Q161" s="155" t="s">
        <v>1635</v>
      </c>
      <c r="R161" s="155">
        <v>200</v>
      </c>
      <c r="S161" s="154">
        <v>370</v>
      </c>
      <c r="T161" s="132">
        <f t="shared" si="8"/>
        <v>74000</v>
      </c>
      <c r="U161" s="132">
        <f t="shared" si="9"/>
        <v>82880.00000000001</v>
      </c>
      <c r="V161" s="155"/>
      <c r="W161" s="161">
        <v>2014</v>
      </c>
      <c r="X161" s="161"/>
    </row>
    <row r="162" spans="1:24" ht="81" customHeight="1">
      <c r="A162" s="173" t="s">
        <v>490</v>
      </c>
      <c r="B162" s="9" t="s">
        <v>26</v>
      </c>
      <c r="C162" s="190" t="s">
        <v>484</v>
      </c>
      <c r="D162" s="190" t="s">
        <v>491</v>
      </c>
      <c r="E162" s="190" t="s">
        <v>486</v>
      </c>
      <c r="F162" s="190" t="s">
        <v>492</v>
      </c>
      <c r="G162" s="173" t="s">
        <v>31</v>
      </c>
      <c r="H162" s="135">
        <v>0</v>
      </c>
      <c r="I162" s="153">
        <v>750000000</v>
      </c>
      <c r="J162" s="150" t="s">
        <v>1624</v>
      </c>
      <c r="K162" s="166" t="s">
        <v>1673</v>
      </c>
      <c r="L162" s="150" t="s">
        <v>1624</v>
      </c>
      <c r="M162" s="155" t="s">
        <v>32</v>
      </c>
      <c r="N162" s="155" t="s">
        <v>1674</v>
      </c>
      <c r="O162" s="153" t="s">
        <v>1676</v>
      </c>
      <c r="P162" s="155" t="s">
        <v>424</v>
      </c>
      <c r="Q162" s="155" t="s">
        <v>1635</v>
      </c>
      <c r="R162" s="155">
        <v>18</v>
      </c>
      <c r="S162" s="154">
        <v>3411</v>
      </c>
      <c r="T162" s="132">
        <f t="shared" si="8"/>
        <v>61398</v>
      </c>
      <c r="U162" s="132">
        <f t="shared" si="9"/>
        <v>68765.76000000001</v>
      </c>
      <c r="V162" s="155"/>
      <c r="W162" s="161">
        <v>2014</v>
      </c>
      <c r="X162" s="161"/>
    </row>
    <row r="163" spans="1:24" ht="81" customHeight="1">
      <c r="A163" s="173" t="s">
        <v>493</v>
      </c>
      <c r="B163" s="9" t="s">
        <v>26</v>
      </c>
      <c r="C163" s="190" t="s">
        <v>494</v>
      </c>
      <c r="D163" s="190" t="s">
        <v>495</v>
      </c>
      <c r="E163" s="190" t="s">
        <v>496</v>
      </c>
      <c r="F163" s="190"/>
      <c r="G163" s="173" t="s">
        <v>31</v>
      </c>
      <c r="H163" s="135">
        <v>0</v>
      </c>
      <c r="I163" s="153">
        <v>750000000</v>
      </c>
      <c r="J163" s="150" t="s">
        <v>1624</v>
      </c>
      <c r="K163" s="166" t="s">
        <v>1673</v>
      </c>
      <c r="L163" s="150" t="s">
        <v>1624</v>
      </c>
      <c r="M163" s="155" t="s">
        <v>32</v>
      </c>
      <c r="N163" s="155" t="s">
        <v>1674</v>
      </c>
      <c r="O163" s="153" t="s">
        <v>1676</v>
      </c>
      <c r="P163" s="155" t="s">
        <v>424</v>
      </c>
      <c r="Q163" s="155" t="s">
        <v>1635</v>
      </c>
      <c r="R163" s="155">
        <v>370</v>
      </c>
      <c r="S163" s="154">
        <v>241</v>
      </c>
      <c r="T163" s="132">
        <f t="shared" si="8"/>
        <v>89170</v>
      </c>
      <c r="U163" s="132">
        <f t="shared" si="9"/>
        <v>99870.40000000001</v>
      </c>
      <c r="V163" s="155"/>
      <c r="W163" s="161">
        <v>2014</v>
      </c>
      <c r="X163" s="161"/>
    </row>
    <row r="164" spans="1:24" ht="81" customHeight="1">
      <c r="A164" s="173" t="s">
        <v>497</v>
      </c>
      <c r="B164" s="9" t="s">
        <v>26</v>
      </c>
      <c r="C164" s="190" t="s">
        <v>498</v>
      </c>
      <c r="D164" s="190" t="s">
        <v>495</v>
      </c>
      <c r="E164" s="190" t="s">
        <v>499</v>
      </c>
      <c r="F164" s="190"/>
      <c r="G164" s="173" t="s">
        <v>31</v>
      </c>
      <c r="H164" s="135">
        <v>0</v>
      </c>
      <c r="I164" s="153">
        <v>750000000</v>
      </c>
      <c r="J164" s="150" t="s">
        <v>1624</v>
      </c>
      <c r="K164" s="166" t="s">
        <v>1673</v>
      </c>
      <c r="L164" s="150" t="s">
        <v>1624</v>
      </c>
      <c r="M164" s="155" t="s">
        <v>32</v>
      </c>
      <c r="N164" s="155" t="s">
        <v>1674</v>
      </c>
      <c r="O164" s="153" t="s">
        <v>1676</v>
      </c>
      <c r="P164" s="155" t="s">
        <v>424</v>
      </c>
      <c r="Q164" s="155" t="s">
        <v>1635</v>
      </c>
      <c r="R164" s="155">
        <v>127</v>
      </c>
      <c r="S164" s="154">
        <v>304</v>
      </c>
      <c r="T164" s="132">
        <f t="shared" si="8"/>
        <v>38608</v>
      </c>
      <c r="U164" s="132">
        <f t="shared" si="9"/>
        <v>43240.96000000001</v>
      </c>
      <c r="V164" s="155"/>
      <c r="W164" s="161">
        <v>2014</v>
      </c>
      <c r="X164" s="161"/>
    </row>
    <row r="165" spans="1:24" ht="81" customHeight="1">
      <c r="A165" s="173" t="s">
        <v>500</v>
      </c>
      <c r="B165" s="9" t="s">
        <v>26</v>
      </c>
      <c r="C165" s="190" t="s">
        <v>501</v>
      </c>
      <c r="D165" s="190" t="s">
        <v>495</v>
      </c>
      <c r="E165" s="190" t="s">
        <v>502</v>
      </c>
      <c r="F165" s="190"/>
      <c r="G165" s="173" t="s">
        <v>31</v>
      </c>
      <c r="H165" s="135">
        <v>0</v>
      </c>
      <c r="I165" s="153">
        <v>750000000</v>
      </c>
      <c r="J165" s="150" t="s">
        <v>1624</v>
      </c>
      <c r="K165" s="166" t="s">
        <v>1673</v>
      </c>
      <c r="L165" s="150" t="s">
        <v>1624</v>
      </c>
      <c r="M165" s="155" t="s">
        <v>32</v>
      </c>
      <c r="N165" s="155" t="s">
        <v>1674</v>
      </c>
      <c r="O165" s="153" t="s">
        <v>1676</v>
      </c>
      <c r="P165" s="155" t="s">
        <v>424</v>
      </c>
      <c r="Q165" s="155" t="s">
        <v>1635</v>
      </c>
      <c r="R165" s="155">
        <v>127</v>
      </c>
      <c r="S165" s="154">
        <v>450</v>
      </c>
      <c r="T165" s="132">
        <f t="shared" si="8"/>
        <v>57150</v>
      </c>
      <c r="U165" s="132">
        <f t="shared" si="9"/>
        <v>64008.00000000001</v>
      </c>
      <c r="V165" s="155"/>
      <c r="W165" s="161">
        <v>2014</v>
      </c>
      <c r="X165" s="161"/>
    </row>
    <row r="166" spans="1:24" ht="81" customHeight="1">
      <c r="A166" s="173" t="s">
        <v>503</v>
      </c>
      <c r="B166" s="9" t="s">
        <v>26</v>
      </c>
      <c r="C166" s="190" t="s">
        <v>504</v>
      </c>
      <c r="D166" s="190" t="s">
        <v>495</v>
      </c>
      <c r="E166" s="190" t="s">
        <v>505</v>
      </c>
      <c r="F166" s="190"/>
      <c r="G166" s="173" t="s">
        <v>31</v>
      </c>
      <c r="H166" s="135">
        <v>0</v>
      </c>
      <c r="I166" s="153">
        <v>750000000</v>
      </c>
      <c r="J166" s="150" t="s">
        <v>1624</v>
      </c>
      <c r="K166" s="166" t="s">
        <v>1673</v>
      </c>
      <c r="L166" s="150" t="s">
        <v>1624</v>
      </c>
      <c r="M166" s="155" t="s">
        <v>32</v>
      </c>
      <c r="N166" s="155" t="s">
        <v>1674</v>
      </c>
      <c r="O166" s="153" t="s">
        <v>1676</v>
      </c>
      <c r="P166" s="155" t="s">
        <v>424</v>
      </c>
      <c r="Q166" s="155" t="s">
        <v>1635</v>
      </c>
      <c r="R166" s="155">
        <v>127</v>
      </c>
      <c r="S166" s="154">
        <v>248</v>
      </c>
      <c r="T166" s="132">
        <f t="shared" si="8"/>
        <v>31496</v>
      </c>
      <c r="U166" s="132">
        <f t="shared" si="9"/>
        <v>35275.520000000004</v>
      </c>
      <c r="V166" s="155"/>
      <c r="W166" s="161">
        <v>2014</v>
      </c>
      <c r="X166" s="161"/>
    </row>
    <row r="167" spans="1:24" ht="111" customHeight="1">
      <c r="A167" s="173" t="s">
        <v>506</v>
      </c>
      <c r="B167" s="9" t="s">
        <v>26</v>
      </c>
      <c r="C167" s="190" t="s">
        <v>507</v>
      </c>
      <c r="D167" s="190" t="s">
        <v>495</v>
      </c>
      <c r="E167" s="190" t="s">
        <v>508</v>
      </c>
      <c r="F167" s="190"/>
      <c r="G167" s="173" t="s">
        <v>1866</v>
      </c>
      <c r="H167" s="135">
        <v>0.5</v>
      </c>
      <c r="I167" s="153">
        <v>750000000</v>
      </c>
      <c r="J167" s="150" t="s">
        <v>1624</v>
      </c>
      <c r="K167" s="166" t="s">
        <v>1673</v>
      </c>
      <c r="L167" s="150" t="s">
        <v>1624</v>
      </c>
      <c r="M167" s="155" t="s">
        <v>32</v>
      </c>
      <c r="N167" s="155" t="s">
        <v>1674</v>
      </c>
      <c r="O167" s="153" t="s">
        <v>1669</v>
      </c>
      <c r="P167" s="155" t="s">
        <v>424</v>
      </c>
      <c r="Q167" s="155" t="s">
        <v>1635</v>
      </c>
      <c r="R167" s="155">
        <v>508</v>
      </c>
      <c r="S167" s="154">
        <v>442</v>
      </c>
      <c r="T167" s="132">
        <f t="shared" si="8"/>
        <v>224536</v>
      </c>
      <c r="U167" s="132">
        <f t="shared" si="9"/>
        <v>251480.32000000004</v>
      </c>
      <c r="V167" s="161" t="s">
        <v>1841</v>
      </c>
      <c r="W167" s="161">
        <v>2014</v>
      </c>
      <c r="X167" s="161"/>
    </row>
    <row r="168" spans="1:24" ht="103.5" customHeight="1">
      <c r="A168" s="173" t="s">
        <v>509</v>
      </c>
      <c r="B168" s="9" t="s">
        <v>26</v>
      </c>
      <c r="C168" s="190" t="s">
        <v>510</v>
      </c>
      <c r="D168" s="190" t="s">
        <v>495</v>
      </c>
      <c r="E168" s="190" t="s">
        <v>511</v>
      </c>
      <c r="F168" s="190"/>
      <c r="G168" s="173" t="s">
        <v>1866</v>
      </c>
      <c r="H168" s="135">
        <v>0.5</v>
      </c>
      <c r="I168" s="153">
        <v>750000000</v>
      </c>
      <c r="J168" s="150" t="s">
        <v>1624</v>
      </c>
      <c r="K168" s="166" t="s">
        <v>1673</v>
      </c>
      <c r="L168" s="150" t="s">
        <v>1624</v>
      </c>
      <c r="M168" s="155" t="s">
        <v>32</v>
      </c>
      <c r="N168" s="155" t="s">
        <v>1674</v>
      </c>
      <c r="O168" s="153" t="s">
        <v>1669</v>
      </c>
      <c r="P168" s="155" t="s">
        <v>424</v>
      </c>
      <c r="Q168" s="155" t="s">
        <v>1635</v>
      </c>
      <c r="R168" s="155">
        <v>508</v>
      </c>
      <c r="S168" s="154">
        <v>534</v>
      </c>
      <c r="T168" s="132">
        <f t="shared" si="8"/>
        <v>271272</v>
      </c>
      <c r="U168" s="132">
        <f t="shared" si="9"/>
        <v>303824.64</v>
      </c>
      <c r="V168" s="161" t="s">
        <v>1841</v>
      </c>
      <c r="W168" s="161">
        <v>2014</v>
      </c>
      <c r="X168" s="161"/>
    </row>
    <row r="169" spans="1:24" ht="81" customHeight="1">
      <c r="A169" s="173" t="s">
        <v>512</v>
      </c>
      <c r="B169" s="9" t="s">
        <v>26</v>
      </c>
      <c r="C169" s="190" t="s">
        <v>513</v>
      </c>
      <c r="D169" s="190" t="s">
        <v>514</v>
      </c>
      <c r="E169" s="190" t="s">
        <v>515</v>
      </c>
      <c r="F169" s="190"/>
      <c r="G169" s="173" t="s">
        <v>31</v>
      </c>
      <c r="H169" s="135">
        <v>0</v>
      </c>
      <c r="I169" s="153">
        <v>750000000</v>
      </c>
      <c r="J169" s="150" t="s">
        <v>1624</v>
      </c>
      <c r="K169" s="166" t="s">
        <v>1673</v>
      </c>
      <c r="L169" s="150" t="s">
        <v>1624</v>
      </c>
      <c r="M169" s="155" t="s">
        <v>32</v>
      </c>
      <c r="N169" s="155" t="s">
        <v>1674</v>
      </c>
      <c r="O169" s="153" t="s">
        <v>1676</v>
      </c>
      <c r="P169" s="155" t="s">
        <v>424</v>
      </c>
      <c r="Q169" s="155" t="s">
        <v>1635</v>
      </c>
      <c r="R169" s="155">
        <v>120</v>
      </c>
      <c r="S169" s="154">
        <v>209</v>
      </c>
      <c r="T169" s="132">
        <f t="shared" si="8"/>
        <v>25080</v>
      </c>
      <c r="U169" s="132">
        <f t="shared" si="9"/>
        <v>28089.600000000002</v>
      </c>
      <c r="V169" s="155"/>
      <c r="W169" s="161">
        <v>2014</v>
      </c>
      <c r="X169" s="161"/>
    </row>
    <row r="170" spans="1:24" ht="81" customHeight="1">
      <c r="A170" s="173" t="s">
        <v>516</v>
      </c>
      <c r="B170" s="9" t="s">
        <v>26</v>
      </c>
      <c r="C170" s="190" t="s">
        <v>517</v>
      </c>
      <c r="D170" s="190" t="s">
        <v>518</v>
      </c>
      <c r="E170" s="190" t="s">
        <v>519</v>
      </c>
      <c r="F170" s="190"/>
      <c r="G170" s="173" t="s">
        <v>31</v>
      </c>
      <c r="H170" s="135">
        <v>0</v>
      </c>
      <c r="I170" s="153">
        <v>750000000</v>
      </c>
      <c r="J170" s="150" t="s">
        <v>1624</v>
      </c>
      <c r="K170" s="166" t="s">
        <v>1673</v>
      </c>
      <c r="L170" s="150" t="s">
        <v>1624</v>
      </c>
      <c r="M170" s="155" t="s">
        <v>32</v>
      </c>
      <c r="N170" s="155" t="s">
        <v>1674</v>
      </c>
      <c r="O170" s="153" t="s">
        <v>1676</v>
      </c>
      <c r="P170" s="155" t="s">
        <v>424</v>
      </c>
      <c r="Q170" s="155" t="s">
        <v>1635</v>
      </c>
      <c r="R170" s="155">
        <v>300</v>
      </c>
      <c r="S170" s="154">
        <v>113</v>
      </c>
      <c r="T170" s="132">
        <f t="shared" si="8"/>
        <v>33900</v>
      </c>
      <c r="U170" s="132">
        <f t="shared" si="9"/>
        <v>37968</v>
      </c>
      <c r="V170" s="155"/>
      <c r="W170" s="161">
        <v>2014</v>
      </c>
      <c r="X170" s="161"/>
    </row>
    <row r="171" spans="1:24" ht="81" customHeight="1">
      <c r="A171" s="173" t="s">
        <v>520</v>
      </c>
      <c r="B171" s="9" t="s">
        <v>26</v>
      </c>
      <c r="C171" s="190" t="s">
        <v>521</v>
      </c>
      <c r="D171" s="190" t="s">
        <v>522</v>
      </c>
      <c r="E171" s="190" t="s">
        <v>523</v>
      </c>
      <c r="F171" s="190"/>
      <c r="G171" s="173" t="s">
        <v>31</v>
      </c>
      <c r="H171" s="135">
        <v>0</v>
      </c>
      <c r="I171" s="153">
        <v>750000000</v>
      </c>
      <c r="J171" s="150" t="s">
        <v>1624</v>
      </c>
      <c r="K171" s="166" t="s">
        <v>1673</v>
      </c>
      <c r="L171" s="150" t="s">
        <v>1624</v>
      </c>
      <c r="M171" s="155" t="s">
        <v>32</v>
      </c>
      <c r="N171" s="155" t="s">
        <v>1674</v>
      </c>
      <c r="O171" s="153" t="s">
        <v>1676</v>
      </c>
      <c r="P171" s="155" t="s">
        <v>424</v>
      </c>
      <c r="Q171" s="155" t="s">
        <v>1635</v>
      </c>
      <c r="R171" s="155">
        <v>100</v>
      </c>
      <c r="S171" s="154">
        <v>112</v>
      </c>
      <c r="T171" s="132">
        <f t="shared" si="8"/>
        <v>11200</v>
      </c>
      <c r="U171" s="132">
        <f t="shared" si="9"/>
        <v>12544.000000000002</v>
      </c>
      <c r="V171" s="155"/>
      <c r="W171" s="161">
        <v>2014</v>
      </c>
      <c r="X171" s="161"/>
    </row>
    <row r="172" spans="1:24" ht="81" customHeight="1">
      <c r="A172" s="173" t="s">
        <v>524</v>
      </c>
      <c r="B172" s="9" t="s">
        <v>26</v>
      </c>
      <c r="C172" s="190" t="s">
        <v>525</v>
      </c>
      <c r="D172" s="190" t="s">
        <v>495</v>
      </c>
      <c r="E172" s="190" t="s">
        <v>526</v>
      </c>
      <c r="F172" s="190"/>
      <c r="G172" s="173" t="s">
        <v>31</v>
      </c>
      <c r="H172" s="135">
        <v>0</v>
      </c>
      <c r="I172" s="153">
        <v>750000000</v>
      </c>
      <c r="J172" s="150" t="s">
        <v>1624</v>
      </c>
      <c r="K172" s="166" t="s">
        <v>1673</v>
      </c>
      <c r="L172" s="150" t="s">
        <v>1624</v>
      </c>
      <c r="M172" s="155" t="s">
        <v>32</v>
      </c>
      <c r="N172" s="155" t="s">
        <v>1674</v>
      </c>
      <c r="O172" s="153" t="s">
        <v>1676</v>
      </c>
      <c r="P172" s="155" t="s">
        <v>424</v>
      </c>
      <c r="Q172" s="155" t="s">
        <v>1635</v>
      </c>
      <c r="R172" s="155">
        <v>200</v>
      </c>
      <c r="S172" s="154">
        <v>100</v>
      </c>
      <c r="T172" s="132">
        <f t="shared" si="8"/>
        <v>20000</v>
      </c>
      <c r="U172" s="132">
        <f t="shared" si="9"/>
        <v>22400.000000000004</v>
      </c>
      <c r="V172" s="155"/>
      <c r="W172" s="161">
        <v>2014</v>
      </c>
      <c r="X172" s="161"/>
    </row>
    <row r="173" spans="1:24" ht="81" customHeight="1">
      <c r="A173" s="173" t="s">
        <v>527</v>
      </c>
      <c r="B173" s="9" t="s">
        <v>26</v>
      </c>
      <c r="C173" s="190" t="s">
        <v>528</v>
      </c>
      <c r="D173" s="190" t="s">
        <v>529</v>
      </c>
      <c r="E173" s="190" t="s">
        <v>530</v>
      </c>
      <c r="F173" s="190"/>
      <c r="G173" s="173" t="s">
        <v>31</v>
      </c>
      <c r="H173" s="135">
        <v>0</v>
      </c>
      <c r="I173" s="153">
        <v>750000000</v>
      </c>
      <c r="J173" s="150" t="s">
        <v>1624</v>
      </c>
      <c r="K173" s="166" t="s">
        <v>1673</v>
      </c>
      <c r="L173" s="150" t="s">
        <v>1624</v>
      </c>
      <c r="M173" s="155" t="s">
        <v>32</v>
      </c>
      <c r="N173" s="155" t="s">
        <v>1674</v>
      </c>
      <c r="O173" s="153" t="s">
        <v>1676</v>
      </c>
      <c r="P173" s="155" t="s">
        <v>424</v>
      </c>
      <c r="Q173" s="155" t="s">
        <v>1635</v>
      </c>
      <c r="R173" s="155">
        <v>100</v>
      </c>
      <c r="S173" s="154">
        <v>208</v>
      </c>
      <c r="T173" s="132">
        <f t="shared" si="8"/>
        <v>20800</v>
      </c>
      <c r="U173" s="132">
        <f t="shared" si="9"/>
        <v>23296.000000000004</v>
      </c>
      <c r="V173" s="155"/>
      <c r="W173" s="161">
        <v>2014</v>
      </c>
      <c r="X173" s="161"/>
    </row>
    <row r="174" spans="1:24" ht="81" customHeight="1">
      <c r="A174" s="173" t="s">
        <v>531</v>
      </c>
      <c r="B174" s="9" t="s">
        <v>26</v>
      </c>
      <c r="C174" s="190" t="s">
        <v>532</v>
      </c>
      <c r="D174" s="190" t="s">
        <v>529</v>
      </c>
      <c r="E174" s="190" t="s">
        <v>533</v>
      </c>
      <c r="F174" s="190"/>
      <c r="G174" s="173" t="s">
        <v>31</v>
      </c>
      <c r="H174" s="135">
        <v>0</v>
      </c>
      <c r="I174" s="153">
        <v>750000000</v>
      </c>
      <c r="J174" s="150" t="s">
        <v>1624</v>
      </c>
      <c r="K174" s="166" t="s">
        <v>1673</v>
      </c>
      <c r="L174" s="150" t="s">
        <v>1624</v>
      </c>
      <c r="M174" s="155" t="s">
        <v>32</v>
      </c>
      <c r="N174" s="155" t="s">
        <v>1674</v>
      </c>
      <c r="O174" s="153" t="s">
        <v>1676</v>
      </c>
      <c r="P174" s="155" t="s">
        <v>424</v>
      </c>
      <c r="Q174" s="155" t="s">
        <v>1635</v>
      </c>
      <c r="R174" s="155">
        <v>500</v>
      </c>
      <c r="S174" s="154">
        <v>267</v>
      </c>
      <c r="T174" s="132">
        <f t="shared" si="8"/>
        <v>133500</v>
      </c>
      <c r="U174" s="132">
        <f t="shared" si="9"/>
        <v>149520</v>
      </c>
      <c r="V174" s="155"/>
      <c r="W174" s="161">
        <v>2014</v>
      </c>
      <c r="X174" s="161"/>
    </row>
    <row r="175" spans="1:24" ht="103.5" customHeight="1">
      <c r="A175" s="173" t="s">
        <v>534</v>
      </c>
      <c r="B175" s="9" t="s">
        <v>26</v>
      </c>
      <c r="C175" s="190" t="s">
        <v>535</v>
      </c>
      <c r="D175" s="190" t="s">
        <v>536</v>
      </c>
      <c r="E175" s="190" t="s">
        <v>537</v>
      </c>
      <c r="F175" s="190"/>
      <c r="G175" s="173" t="s">
        <v>31</v>
      </c>
      <c r="H175" s="135">
        <v>0</v>
      </c>
      <c r="I175" s="153">
        <v>750000000</v>
      </c>
      <c r="J175" s="150" t="s">
        <v>1624</v>
      </c>
      <c r="K175" s="166" t="s">
        <v>1673</v>
      </c>
      <c r="L175" s="150" t="s">
        <v>1624</v>
      </c>
      <c r="M175" s="155" t="s">
        <v>32</v>
      </c>
      <c r="N175" s="155" t="s">
        <v>1674</v>
      </c>
      <c r="O175" s="153" t="s">
        <v>1676</v>
      </c>
      <c r="P175" s="155">
        <v>778</v>
      </c>
      <c r="Q175" s="155" t="s">
        <v>1655</v>
      </c>
      <c r="R175" s="155">
        <v>500</v>
      </c>
      <c r="S175" s="154">
        <v>127</v>
      </c>
      <c r="T175" s="132">
        <f t="shared" si="8"/>
        <v>63500</v>
      </c>
      <c r="U175" s="132">
        <f t="shared" si="9"/>
        <v>71120</v>
      </c>
      <c r="V175" s="155"/>
      <c r="W175" s="161">
        <v>2014</v>
      </c>
      <c r="X175" s="161"/>
    </row>
    <row r="176" spans="1:24" ht="88.5" customHeight="1">
      <c r="A176" s="173" t="s">
        <v>538</v>
      </c>
      <c r="B176" s="9" t="s">
        <v>26</v>
      </c>
      <c r="C176" s="190" t="s">
        <v>539</v>
      </c>
      <c r="D176" s="190" t="s">
        <v>540</v>
      </c>
      <c r="E176" s="190" t="s">
        <v>541</v>
      </c>
      <c r="F176" s="190"/>
      <c r="G176" s="173" t="s">
        <v>31</v>
      </c>
      <c r="H176" s="135">
        <v>0</v>
      </c>
      <c r="I176" s="153">
        <v>750000000</v>
      </c>
      <c r="J176" s="150" t="s">
        <v>1624</v>
      </c>
      <c r="K176" s="166" t="s">
        <v>1673</v>
      </c>
      <c r="L176" s="150" t="s">
        <v>1624</v>
      </c>
      <c r="M176" s="155" t="s">
        <v>32</v>
      </c>
      <c r="N176" s="155" t="s">
        <v>1674</v>
      </c>
      <c r="O176" s="153" t="s">
        <v>1676</v>
      </c>
      <c r="P176" s="155" t="s">
        <v>424</v>
      </c>
      <c r="Q176" s="155" t="s">
        <v>1635</v>
      </c>
      <c r="R176" s="155">
        <v>200</v>
      </c>
      <c r="S176" s="154">
        <v>192</v>
      </c>
      <c r="T176" s="132">
        <f t="shared" si="8"/>
        <v>38400</v>
      </c>
      <c r="U176" s="132">
        <f t="shared" si="9"/>
        <v>43008.00000000001</v>
      </c>
      <c r="V176" s="155"/>
      <c r="W176" s="161">
        <v>2014</v>
      </c>
      <c r="X176" s="161"/>
    </row>
    <row r="177" spans="1:24" ht="94.5" customHeight="1">
      <c r="A177" s="173" t="s">
        <v>542</v>
      </c>
      <c r="B177" s="9" t="s">
        <v>26</v>
      </c>
      <c r="C177" s="190" t="s">
        <v>543</v>
      </c>
      <c r="D177" s="190" t="s">
        <v>544</v>
      </c>
      <c r="E177" s="190" t="s">
        <v>545</v>
      </c>
      <c r="F177" s="190"/>
      <c r="G177" s="173" t="s">
        <v>31</v>
      </c>
      <c r="H177" s="135">
        <v>0</v>
      </c>
      <c r="I177" s="153">
        <v>750000000</v>
      </c>
      <c r="J177" s="150" t="s">
        <v>1624</v>
      </c>
      <c r="K177" s="166" t="s">
        <v>1673</v>
      </c>
      <c r="L177" s="150" t="s">
        <v>1624</v>
      </c>
      <c r="M177" s="155" t="s">
        <v>32</v>
      </c>
      <c r="N177" s="155" t="s">
        <v>1674</v>
      </c>
      <c r="O177" s="153" t="s">
        <v>1676</v>
      </c>
      <c r="P177" s="155" t="s">
        <v>424</v>
      </c>
      <c r="Q177" s="155" t="s">
        <v>1635</v>
      </c>
      <c r="R177" s="155">
        <v>500</v>
      </c>
      <c r="S177" s="154">
        <v>49</v>
      </c>
      <c r="T177" s="132">
        <f t="shared" si="8"/>
        <v>24500</v>
      </c>
      <c r="U177" s="132">
        <f t="shared" si="9"/>
        <v>27440.000000000004</v>
      </c>
      <c r="V177" s="155"/>
      <c r="W177" s="161">
        <v>2014</v>
      </c>
      <c r="X177" s="161"/>
    </row>
    <row r="178" spans="1:24" ht="105.75" customHeight="1">
      <c r="A178" s="173" t="s">
        <v>546</v>
      </c>
      <c r="B178" s="9" t="s">
        <v>26</v>
      </c>
      <c r="C178" s="190" t="s">
        <v>547</v>
      </c>
      <c r="D178" s="190" t="s">
        <v>548</v>
      </c>
      <c r="E178" s="190" t="s">
        <v>549</v>
      </c>
      <c r="F178" s="190"/>
      <c r="G178" s="173" t="s">
        <v>31</v>
      </c>
      <c r="H178" s="135">
        <v>0</v>
      </c>
      <c r="I178" s="153">
        <v>750000000</v>
      </c>
      <c r="J178" s="150" t="s">
        <v>1624</v>
      </c>
      <c r="K178" s="166" t="s">
        <v>1673</v>
      </c>
      <c r="L178" s="150" t="s">
        <v>1624</v>
      </c>
      <c r="M178" s="155" t="s">
        <v>32</v>
      </c>
      <c r="N178" s="155" t="s">
        <v>1674</v>
      </c>
      <c r="O178" s="153" t="s">
        <v>1676</v>
      </c>
      <c r="P178" s="155" t="s">
        <v>424</v>
      </c>
      <c r="Q178" s="155" t="s">
        <v>1635</v>
      </c>
      <c r="R178" s="155">
        <v>400</v>
      </c>
      <c r="S178" s="154">
        <v>219</v>
      </c>
      <c r="T178" s="132">
        <f t="shared" si="8"/>
        <v>87600</v>
      </c>
      <c r="U178" s="132">
        <f t="shared" si="9"/>
        <v>98112.00000000001</v>
      </c>
      <c r="V178" s="155"/>
      <c r="W178" s="161">
        <v>2014</v>
      </c>
      <c r="X178" s="161"/>
    </row>
    <row r="179" spans="1:24" ht="105" customHeight="1">
      <c r="A179" s="173" t="s">
        <v>550</v>
      </c>
      <c r="B179" s="9" t="s">
        <v>26</v>
      </c>
      <c r="C179" s="190" t="s">
        <v>551</v>
      </c>
      <c r="D179" s="190" t="s">
        <v>548</v>
      </c>
      <c r="E179" s="190" t="s">
        <v>552</v>
      </c>
      <c r="F179" s="190"/>
      <c r="G179" s="173" t="s">
        <v>31</v>
      </c>
      <c r="H179" s="135">
        <v>0</v>
      </c>
      <c r="I179" s="153">
        <v>750000000</v>
      </c>
      <c r="J179" s="150" t="s">
        <v>1624</v>
      </c>
      <c r="K179" s="166" t="s">
        <v>1673</v>
      </c>
      <c r="L179" s="150" t="s">
        <v>1624</v>
      </c>
      <c r="M179" s="155" t="s">
        <v>32</v>
      </c>
      <c r="N179" s="155" t="s">
        <v>1674</v>
      </c>
      <c r="O179" s="153" t="s">
        <v>1676</v>
      </c>
      <c r="P179" s="155" t="s">
        <v>424</v>
      </c>
      <c r="Q179" s="155" t="s">
        <v>1635</v>
      </c>
      <c r="R179" s="155">
        <v>300</v>
      </c>
      <c r="S179" s="154">
        <v>442</v>
      </c>
      <c r="T179" s="132">
        <f t="shared" si="8"/>
        <v>132600</v>
      </c>
      <c r="U179" s="132">
        <f t="shared" si="9"/>
        <v>148512</v>
      </c>
      <c r="V179" s="155"/>
      <c r="W179" s="161">
        <v>2014</v>
      </c>
      <c r="X179" s="161"/>
    </row>
    <row r="180" spans="1:24" ht="108.75" customHeight="1">
      <c r="A180" s="173" t="s">
        <v>553</v>
      </c>
      <c r="B180" s="9" t="s">
        <v>26</v>
      </c>
      <c r="C180" s="190" t="s">
        <v>554</v>
      </c>
      <c r="D180" s="190" t="s">
        <v>555</v>
      </c>
      <c r="E180" s="190" t="s">
        <v>556</v>
      </c>
      <c r="F180" s="190"/>
      <c r="G180" s="173" t="s">
        <v>31</v>
      </c>
      <c r="H180" s="135">
        <v>0</v>
      </c>
      <c r="I180" s="153">
        <v>750000000</v>
      </c>
      <c r="J180" s="150" t="s">
        <v>1624</v>
      </c>
      <c r="K180" s="166" t="s">
        <v>1673</v>
      </c>
      <c r="L180" s="150" t="s">
        <v>1624</v>
      </c>
      <c r="M180" s="155" t="s">
        <v>32</v>
      </c>
      <c r="N180" s="155" t="s">
        <v>1674</v>
      </c>
      <c r="O180" s="153" t="s">
        <v>1676</v>
      </c>
      <c r="P180" s="155" t="s">
        <v>424</v>
      </c>
      <c r="Q180" s="155" t="s">
        <v>1635</v>
      </c>
      <c r="R180" s="155">
        <v>260</v>
      </c>
      <c r="S180" s="154">
        <v>157</v>
      </c>
      <c r="T180" s="132">
        <f t="shared" si="8"/>
        <v>40820</v>
      </c>
      <c r="U180" s="132">
        <f t="shared" si="9"/>
        <v>45718.4</v>
      </c>
      <c r="V180" s="155"/>
      <c r="W180" s="161">
        <v>2014</v>
      </c>
      <c r="X180" s="161"/>
    </row>
    <row r="181" spans="1:24" ht="91.5" customHeight="1">
      <c r="A181" s="173" t="s">
        <v>557</v>
      </c>
      <c r="B181" s="9" t="s">
        <v>26</v>
      </c>
      <c r="C181" s="190" t="s">
        <v>558</v>
      </c>
      <c r="D181" s="190" t="s">
        <v>559</v>
      </c>
      <c r="E181" s="190" t="s">
        <v>560</v>
      </c>
      <c r="F181" s="190"/>
      <c r="G181" s="173" t="s">
        <v>31</v>
      </c>
      <c r="H181" s="135">
        <v>0</v>
      </c>
      <c r="I181" s="153">
        <v>750000000</v>
      </c>
      <c r="J181" s="150" t="s">
        <v>1624</v>
      </c>
      <c r="K181" s="166" t="s">
        <v>1673</v>
      </c>
      <c r="L181" s="150" t="s">
        <v>1624</v>
      </c>
      <c r="M181" s="155" t="s">
        <v>32</v>
      </c>
      <c r="N181" s="155" t="s">
        <v>1674</v>
      </c>
      <c r="O181" s="153" t="s">
        <v>1676</v>
      </c>
      <c r="P181" s="155" t="s">
        <v>424</v>
      </c>
      <c r="Q181" s="155" t="s">
        <v>1635</v>
      </c>
      <c r="R181" s="155">
        <v>300</v>
      </c>
      <c r="S181" s="154">
        <v>94</v>
      </c>
      <c r="T181" s="132">
        <f t="shared" si="8"/>
        <v>28200</v>
      </c>
      <c r="U181" s="132">
        <f t="shared" si="9"/>
        <v>31584.000000000004</v>
      </c>
      <c r="V181" s="155"/>
      <c r="W181" s="161">
        <v>2014</v>
      </c>
      <c r="X181" s="161"/>
    </row>
    <row r="182" spans="1:24" ht="102" customHeight="1">
      <c r="A182" s="173" t="s">
        <v>561</v>
      </c>
      <c r="B182" s="9" t="s">
        <v>26</v>
      </c>
      <c r="C182" s="190" t="s">
        <v>562</v>
      </c>
      <c r="D182" s="190" t="s">
        <v>563</v>
      </c>
      <c r="E182" s="190" t="s">
        <v>564</v>
      </c>
      <c r="F182" s="190"/>
      <c r="G182" s="173" t="s">
        <v>31</v>
      </c>
      <c r="H182" s="135">
        <v>0</v>
      </c>
      <c r="I182" s="153">
        <v>750000000</v>
      </c>
      <c r="J182" s="150" t="s">
        <v>1624</v>
      </c>
      <c r="K182" s="166" t="s">
        <v>1673</v>
      </c>
      <c r="L182" s="150" t="s">
        <v>1624</v>
      </c>
      <c r="M182" s="155" t="s">
        <v>32</v>
      </c>
      <c r="N182" s="155" t="s">
        <v>1674</v>
      </c>
      <c r="O182" s="153" t="s">
        <v>1676</v>
      </c>
      <c r="P182" s="155">
        <v>704</v>
      </c>
      <c r="Q182" s="155" t="s">
        <v>1651</v>
      </c>
      <c r="R182" s="155">
        <v>1000</v>
      </c>
      <c r="S182" s="154">
        <v>145</v>
      </c>
      <c r="T182" s="132">
        <f t="shared" si="8"/>
        <v>145000</v>
      </c>
      <c r="U182" s="132">
        <f t="shared" si="9"/>
        <v>162400.00000000003</v>
      </c>
      <c r="V182" s="155"/>
      <c r="W182" s="161">
        <v>2014</v>
      </c>
      <c r="X182" s="161"/>
    </row>
    <row r="183" spans="1:24" ht="72.75" customHeight="1">
      <c r="A183" s="173" t="s">
        <v>565</v>
      </c>
      <c r="B183" s="9" t="s">
        <v>26</v>
      </c>
      <c r="C183" s="190" t="s">
        <v>566</v>
      </c>
      <c r="D183" s="190" t="s">
        <v>567</v>
      </c>
      <c r="E183" s="190" t="s">
        <v>568</v>
      </c>
      <c r="F183" s="190"/>
      <c r="G183" s="173" t="s">
        <v>31</v>
      </c>
      <c r="H183" s="135">
        <v>0</v>
      </c>
      <c r="I183" s="153">
        <v>750000000</v>
      </c>
      <c r="J183" s="150" t="s">
        <v>1624</v>
      </c>
      <c r="K183" s="166" t="s">
        <v>1673</v>
      </c>
      <c r="L183" s="150" t="s">
        <v>1624</v>
      </c>
      <c r="M183" s="155" t="s">
        <v>32</v>
      </c>
      <c r="N183" s="155" t="s">
        <v>1674</v>
      </c>
      <c r="O183" s="153" t="s">
        <v>1676</v>
      </c>
      <c r="P183" s="155">
        <v>796</v>
      </c>
      <c r="Q183" s="155" t="s">
        <v>1635</v>
      </c>
      <c r="R183" s="155">
        <v>42</v>
      </c>
      <c r="S183" s="154">
        <v>4633</v>
      </c>
      <c r="T183" s="132">
        <f t="shared" si="8"/>
        <v>194586</v>
      </c>
      <c r="U183" s="132">
        <f t="shared" si="9"/>
        <v>217936.32</v>
      </c>
      <c r="V183" s="155"/>
      <c r="W183" s="161">
        <v>2014</v>
      </c>
      <c r="X183" s="161"/>
    </row>
    <row r="184" spans="1:24" ht="81" customHeight="1">
      <c r="A184" s="173" t="s">
        <v>569</v>
      </c>
      <c r="B184" s="9" t="s">
        <v>26</v>
      </c>
      <c r="C184" s="190" t="s">
        <v>570</v>
      </c>
      <c r="D184" s="190" t="s">
        <v>571</v>
      </c>
      <c r="E184" s="190" t="s">
        <v>572</v>
      </c>
      <c r="F184" s="190"/>
      <c r="G184" s="173" t="s">
        <v>31</v>
      </c>
      <c r="H184" s="135">
        <v>0</v>
      </c>
      <c r="I184" s="153">
        <v>750000000</v>
      </c>
      <c r="J184" s="150" t="s">
        <v>1624</v>
      </c>
      <c r="K184" s="166" t="s">
        <v>1673</v>
      </c>
      <c r="L184" s="150" t="s">
        <v>1624</v>
      </c>
      <c r="M184" s="155" t="s">
        <v>32</v>
      </c>
      <c r="N184" s="155" t="s">
        <v>1674</v>
      </c>
      <c r="O184" s="153" t="s">
        <v>1676</v>
      </c>
      <c r="P184" s="155">
        <v>796</v>
      </c>
      <c r="Q184" s="155" t="s">
        <v>1635</v>
      </c>
      <c r="R184" s="155">
        <v>120</v>
      </c>
      <c r="S184" s="154">
        <v>1938</v>
      </c>
      <c r="T184" s="132">
        <f t="shared" si="8"/>
        <v>232560</v>
      </c>
      <c r="U184" s="132">
        <f t="shared" si="9"/>
        <v>260467.2</v>
      </c>
      <c r="V184" s="155"/>
      <c r="W184" s="161">
        <v>2014</v>
      </c>
      <c r="X184" s="161"/>
    </row>
    <row r="185" spans="1:24" ht="81" customHeight="1">
      <c r="A185" s="173" t="s">
        <v>573</v>
      </c>
      <c r="B185" s="9" t="s">
        <v>26</v>
      </c>
      <c r="C185" s="190" t="s">
        <v>574</v>
      </c>
      <c r="D185" s="190" t="s">
        <v>575</v>
      </c>
      <c r="E185" s="190" t="s">
        <v>576</v>
      </c>
      <c r="F185" s="190"/>
      <c r="G185" s="173" t="s">
        <v>31</v>
      </c>
      <c r="H185" s="135">
        <v>0.65</v>
      </c>
      <c r="I185" s="153">
        <v>750000000</v>
      </c>
      <c r="J185" s="150" t="s">
        <v>1624</v>
      </c>
      <c r="K185" s="166" t="s">
        <v>1673</v>
      </c>
      <c r="L185" s="150" t="s">
        <v>1624</v>
      </c>
      <c r="M185" s="155" t="s">
        <v>32</v>
      </c>
      <c r="N185" s="155" t="s">
        <v>1674</v>
      </c>
      <c r="O185" s="153" t="s">
        <v>1669</v>
      </c>
      <c r="P185" s="155">
        <v>796</v>
      </c>
      <c r="Q185" s="155" t="s">
        <v>1635</v>
      </c>
      <c r="R185" s="155">
        <v>2540</v>
      </c>
      <c r="S185" s="154">
        <v>40</v>
      </c>
      <c r="T185" s="132">
        <f t="shared" si="8"/>
        <v>101600</v>
      </c>
      <c r="U185" s="132">
        <f t="shared" si="9"/>
        <v>113792.00000000001</v>
      </c>
      <c r="V185" s="161" t="s">
        <v>1841</v>
      </c>
      <c r="W185" s="161">
        <v>2014</v>
      </c>
      <c r="X185" s="161"/>
    </row>
    <row r="186" spans="1:24" ht="99.75" customHeight="1">
      <c r="A186" s="173" t="s">
        <v>577</v>
      </c>
      <c r="B186" s="9" t="s">
        <v>26</v>
      </c>
      <c r="C186" s="190" t="s">
        <v>578</v>
      </c>
      <c r="D186" s="190" t="s">
        <v>575</v>
      </c>
      <c r="E186" s="190" t="s">
        <v>579</v>
      </c>
      <c r="F186" s="190"/>
      <c r="G186" s="173" t="s">
        <v>31</v>
      </c>
      <c r="H186" s="135">
        <v>0.65</v>
      </c>
      <c r="I186" s="153">
        <v>750000000</v>
      </c>
      <c r="J186" s="150" t="s">
        <v>1624</v>
      </c>
      <c r="K186" s="166" t="s">
        <v>1673</v>
      </c>
      <c r="L186" s="150" t="s">
        <v>1624</v>
      </c>
      <c r="M186" s="155" t="s">
        <v>32</v>
      </c>
      <c r="N186" s="155" t="s">
        <v>1674</v>
      </c>
      <c r="O186" s="153" t="s">
        <v>1669</v>
      </c>
      <c r="P186" s="155">
        <v>796</v>
      </c>
      <c r="Q186" s="155" t="s">
        <v>1635</v>
      </c>
      <c r="R186" s="155">
        <v>2540</v>
      </c>
      <c r="S186" s="154">
        <v>6</v>
      </c>
      <c r="T186" s="132">
        <f t="shared" si="8"/>
        <v>15240</v>
      </c>
      <c r="U186" s="132">
        <f t="shared" si="9"/>
        <v>17068.800000000003</v>
      </c>
      <c r="V186" s="161" t="s">
        <v>1841</v>
      </c>
      <c r="W186" s="161">
        <v>2014</v>
      </c>
      <c r="X186" s="161"/>
    </row>
    <row r="187" spans="1:24" ht="81" customHeight="1">
      <c r="A187" s="173" t="s">
        <v>580</v>
      </c>
      <c r="B187" s="9" t="s">
        <v>26</v>
      </c>
      <c r="C187" s="190" t="s">
        <v>581</v>
      </c>
      <c r="D187" s="190" t="s">
        <v>1849</v>
      </c>
      <c r="E187" s="190" t="s">
        <v>582</v>
      </c>
      <c r="F187" s="190" t="s">
        <v>583</v>
      </c>
      <c r="G187" s="173" t="s">
        <v>31</v>
      </c>
      <c r="H187" s="135">
        <v>0</v>
      </c>
      <c r="I187" s="153">
        <v>750000000</v>
      </c>
      <c r="J187" s="150" t="s">
        <v>1624</v>
      </c>
      <c r="K187" s="166" t="s">
        <v>1673</v>
      </c>
      <c r="L187" s="150" t="s">
        <v>1624</v>
      </c>
      <c r="M187" s="155" t="s">
        <v>32</v>
      </c>
      <c r="N187" s="155" t="s">
        <v>1674</v>
      </c>
      <c r="O187" s="153" t="s">
        <v>1676</v>
      </c>
      <c r="P187" s="155">
        <v>778</v>
      </c>
      <c r="Q187" s="155" t="s">
        <v>1655</v>
      </c>
      <c r="R187" s="155">
        <v>100</v>
      </c>
      <c r="S187" s="154">
        <v>267</v>
      </c>
      <c r="T187" s="132">
        <f t="shared" si="8"/>
        <v>26700</v>
      </c>
      <c r="U187" s="132">
        <f t="shared" si="9"/>
        <v>29904.000000000004</v>
      </c>
      <c r="V187" s="155"/>
      <c r="W187" s="161">
        <v>2014</v>
      </c>
      <c r="X187" s="161"/>
    </row>
    <row r="188" spans="1:24" ht="81" customHeight="1">
      <c r="A188" s="173" t="s">
        <v>584</v>
      </c>
      <c r="B188" s="9" t="s">
        <v>26</v>
      </c>
      <c r="C188" s="190" t="s">
        <v>581</v>
      </c>
      <c r="D188" s="190" t="s">
        <v>1849</v>
      </c>
      <c r="E188" s="190" t="s">
        <v>582</v>
      </c>
      <c r="F188" s="190" t="s">
        <v>585</v>
      </c>
      <c r="G188" s="173" t="s">
        <v>31</v>
      </c>
      <c r="H188" s="135">
        <v>0</v>
      </c>
      <c r="I188" s="153">
        <v>750000000</v>
      </c>
      <c r="J188" s="150" t="s">
        <v>1624</v>
      </c>
      <c r="K188" s="166" t="s">
        <v>1673</v>
      </c>
      <c r="L188" s="150" t="s">
        <v>1624</v>
      </c>
      <c r="M188" s="155" t="s">
        <v>32</v>
      </c>
      <c r="N188" s="155" t="s">
        <v>1674</v>
      </c>
      <c r="O188" s="153" t="s">
        <v>1676</v>
      </c>
      <c r="P188" s="155">
        <v>778</v>
      </c>
      <c r="Q188" s="155" t="s">
        <v>1655</v>
      </c>
      <c r="R188" s="155">
        <v>100</v>
      </c>
      <c r="S188" s="154">
        <v>54</v>
      </c>
      <c r="T188" s="132">
        <f t="shared" si="8"/>
        <v>5400</v>
      </c>
      <c r="U188" s="132">
        <f t="shared" si="9"/>
        <v>6048.000000000001</v>
      </c>
      <c r="V188" s="155"/>
      <c r="W188" s="161">
        <v>2014</v>
      </c>
      <c r="X188" s="161"/>
    </row>
    <row r="189" spans="1:24" ht="81" customHeight="1">
      <c r="A189" s="173" t="s">
        <v>586</v>
      </c>
      <c r="B189" s="9" t="s">
        <v>26</v>
      </c>
      <c r="C189" s="190" t="s">
        <v>581</v>
      </c>
      <c r="D189" s="190" t="s">
        <v>1849</v>
      </c>
      <c r="E189" s="190" t="s">
        <v>582</v>
      </c>
      <c r="F189" s="190" t="s">
        <v>587</v>
      </c>
      <c r="G189" s="173" t="s">
        <v>31</v>
      </c>
      <c r="H189" s="135">
        <v>0</v>
      </c>
      <c r="I189" s="153">
        <v>750000000</v>
      </c>
      <c r="J189" s="150" t="s">
        <v>1624</v>
      </c>
      <c r="K189" s="166" t="s">
        <v>1673</v>
      </c>
      <c r="L189" s="150" t="s">
        <v>1624</v>
      </c>
      <c r="M189" s="155" t="s">
        <v>32</v>
      </c>
      <c r="N189" s="155" t="s">
        <v>1674</v>
      </c>
      <c r="O189" s="153" t="s">
        <v>1676</v>
      </c>
      <c r="P189" s="155">
        <v>778</v>
      </c>
      <c r="Q189" s="155" t="s">
        <v>1655</v>
      </c>
      <c r="R189" s="155">
        <v>150</v>
      </c>
      <c r="S189" s="154">
        <v>71</v>
      </c>
      <c r="T189" s="132">
        <f t="shared" si="8"/>
        <v>10650</v>
      </c>
      <c r="U189" s="132">
        <f t="shared" si="9"/>
        <v>11928.000000000002</v>
      </c>
      <c r="V189" s="155"/>
      <c r="W189" s="161">
        <v>2014</v>
      </c>
      <c r="X189" s="161"/>
    </row>
    <row r="190" spans="1:24" ht="81" customHeight="1">
      <c r="A190" s="173" t="s">
        <v>588</v>
      </c>
      <c r="B190" s="9" t="s">
        <v>26</v>
      </c>
      <c r="C190" s="190" t="s">
        <v>589</v>
      </c>
      <c r="D190" s="190" t="s">
        <v>590</v>
      </c>
      <c r="E190" s="190" t="s">
        <v>591</v>
      </c>
      <c r="F190" s="190"/>
      <c r="G190" s="173" t="s">
        <v>31</v>
      </c>
      <c r="H190" s="135">
        <v>0</v>
      </c>
      <c r="I190" s="153">
        <v>750000000</v>
      </c>
      <c r="J190" s="150" t="s">
        <v>1624</v>
      </c>
      <c r="K190" s="166" t="s">
        <v>1673</v>
      </c>
      <c r="L190" s="150" t="s">
        <v>1624</v>
      </c>
      <c r="M190" s="155" t="s">
        <v>32</v>
      </c>
      <c r="N190" s="155" t="s">
        <v>1674</v>
      </c>
      <c r="O190" s="153" t="s">
        <v>1676</v>
      </c>
      <c r="P190" s="155">
        <v>796</v>
      </c>
      <c r="Q190" s="155" t="s">
        <v>1635</v>
      </c>
      <c r="R190" s="155">
        <v>120</v>
      </c>
      <c r="S190" s="154">
        <v>87</v>
      </c>
      <c r="T190" s="132">
        <f t="shared" si="8"/>
        <v>10440</v>
      </c>
      <c r="U190" s="132">
        <f t="shared" si="9"/>
        <v>11692.800000000001</v>
      </c>
      <c r="V190" s="155"/>
      <c r="W190" s="161">
        <v>2014</v>
      </c>
      <c r="X190" s="161"/>
    </row>
    <row r="191" spans="1:24" ht="81" customHeight="1">
      <c r="A191" s="173" t="s">
        <v>592</v>
      </c>
      <c r="B191" s="9" t="s">
        <v>26</v>
      </c>
      <c r="C191" s="190" t="s">
        <v>593</v>
      </c>
      <c r="D191" s="190" t="s">
        <v>594</v>
      </c>
      <c r="E191" s="190" t="s">
        <v>595</v>
      </c>
      <c r="F191" s="190"/>
      <c r="G191" s="173" t="s">
        <v>31</v>
      </c>
      <c r="H191" s="135">
        <v>0</v>
      </c>
      <c r="I191" s="153">
        <v>750000000</v>
      </c>
      <c r="J191" s="150" t="s">
        <v>1624</v>
      </c>
      <c r="K191" s="166" t="s">
        <v>1673</v>
      </c>
      <c r="L191" s="150" t="s">
        <v>1624</v>
      </c>
      <c r="M191" s="155" t="s">
        <v>32</v>
      </c>
      <c r="N191" s="155" t="s">
        <v>1674</v>
      </c>
      <c r="O191" s="153" t="s">
        <v>1676</v>
      </c>
      <c r="P191" s="155">
        <v>796</v>
      </c>
      <c r="Q191" s="155" t="s">
        <v>1635</v>
      </c>
      <c r="R191" s="155">
        <v>40</v>
      </c>
      <c r="S191" s="154">
        <v>321</v>
      </c>
      <c r="T191" s="132">
        <f t="shared" si="8"/>
        <v>12840</v>
      </c>
      <c r="U191" s="132">
        <f t="shared" si="9"/>
        <v>14380.800000000001</v>
      </c>
      <c r="V191" s="155"/>
      <c r="W191" s="161">
        <v>2014</v>
      </c>
      <c r="X191" s="161"/>
    </row>
    <row r="192" spans="1:24" ht="81" customHeight="1">
      <c r="A192" s="173" t="s">
        <v>596</v>
      </c>
      <c r="B192" s="9" t="s">
        <v>26</v>
      </c>
      <c r="C192" s="190" t="s">
        <v>597</v>
      </c>
      <c r="D192" s="190" t="s">
        <v>598</v>
      </c>
      <c r="E192" s="190" t="s">
        <v>599</v>
      </c>
      <c r="F192" s="190"/>
      <c r="G192" s="173" t="s">
        <v>31</v>
      </c>
      <c r="H192" s="135">
        <v>0</v>
      </c>
      <c r="I192" s="153">
        <v>750000000</v>
      </c>
      <c r="J192" s="150" t="s">
        <v>1624</v>
      </c>
      <c r="K192" s="166" t="s">
        <v>1673</v>
      </c>
      <c r="L192" s="150" t="s">
        <v>1624</v>
      </c>
      <c r="M192" s="155" t="s">
        <v>32</v>
      </c>
      <c r="N192" s="155" t="s">
        <v>1674</v>
      </c>
      <c r="O192" s="153" t="s">
        <v>1676</v>
      </c>
      <c r="P192" s="155">
        <v>796</v>
      </c>
      <c r="Q192" s="155" t="s">
        <v>1635</v>
      </c>
      <c r="R192" s="155">
        <v>500</v>
      </c>
      <c r="S192" s="154">
        <v>60</v>
      </c>
      <c r="T192" s="132">
        <f t="shared" si="8"/>
        <v>30000</v>
      </c>
      <c r="U192" s="132">
        <f t="shared" si="9"/>
        <v>33600</v>
      </c>
      <c r="V192" s="155"/>
      <c r="W192" s="161">
        <v>2014</v>
      </c>
      <c r="X192" s="161"/>
    </row>
    <row r="193" spans="1:24" ht="110.25" customHeight="1">
      <c r="A193" s="173" t="s">
        <v>600</v>
      </c>
      <c r="B193" s="9" t="s">
        <v>26</v>
      </c>
      <c r="C193" s="190" t="s">
        <v>601</v>
      </c>
      <c r="D193" s="190" t="s">
        <v>602</v>
      </c>
      <c r="E193" s="190" t="s">
        <v>603</v>
      </c>
      <c r="F193" s="190"/>
      <c r="G193" s="173" t="s">
        <v>31</v>
      </c>
      <c r="H193" s="135">
        <v>0</v>
      </c>
      <c r="I193" s="153">
        <v>750000000</v>
      </c>
      <c r="J193" s="150" t="s">
        <v>1624</v>
      </c>
      <c r="K193" s="166" t="s">
        <v>1673</v>
      </c>
      <c r="L193" s="150" t="s">
        <v>1624</v>
      </c>
      <c r="M193" s="155" t="s">
        <v>32</v>
      </c>
      <c r="N193" s="155" t="s">
        <v>1674</v>
      </c>
      <c r="O193" s="153" t="s">
        <v>1676</v>
      </c>
      <c r="P193" s="155">
        <v>796</v>
      </c>
      <c r="Q193" s="155" t="s">
        <v>1635</v>
      </c>
      <c r="R193" s="155">
        <v>260</v>
      </c>
      <c r="S193" s="154">
        <v>76</v>
      </c>
      <c r="T193" s="132">
        <f t="shared" si="8"/>
        <v>19760</v>
      </c>
      <c r="U193" s="132">
        <f t="shared" si="9"/>
        <v>22131.2</v>
      </c>
      <c r="V193" s="155"/>
      <c r="W193" s="161">
        <v>2014</v>
      </c>
      <c r="X193" s="161"/>
    </row>
    <row r="194" spans="1:24" ht="96" customHeight="1">
      <c r="A194" s="173" t="s">
        <v>604</v>
      </c>
      <c r="B194" s="9" t="s">
        <v>26</v>
      </c>
      <c r="C194" s="190" t="s">
        <v>605</v>
      </c>
      <c r="D194" s="190" t="s">
        <v>606</v>
      </c>
      <c r="E194" s="190" t="s">
        <v>607</v>
      </c>
      <c r="F194" s="190"/>
      <c r="G194" s="173" t="s">
        <v>31</v>
      </c>
      <c r="H194" s="135">
        <v>0</v>
      </c>
      <c r="I194" s="153">
        <v>750000000</v>
      </c>
      <c r="J194" s="150" t="s">
        <v>1624</v>
      </c>
      <c r="K194" s="166" t="s">
        <v>1673</v>
      </c>
      <c r="L194" s="150" t="s">
        <v>1624</v>
      </c>
      <c r="M194" s="155" t="s">
        <v>32</v>
      </c>
      <c r="N194" s="155" t="s">
        <v>1674</v>
      </c>
      <c r="O194" s="153" t="s">
        <v>1676</v>
      </c>
      <c r="P194" s="155">
        <v>796</v>
      </c>
      <c r="Q194" s="155" t="s">
        <v>1635</v>
      </c>
      <c r="R194" s="155">
        <v>260</v>
      </c>
      <c r="S194" s="154">
        <v>150</v>
      </c>
      <c r="T194" s="132">
        <f t="shared" si="8"/>
        <v>39000</v>
      </c>
      <c r="U194" s="132">
        <f t="shared" si="9"/>
        <v>43680.00000000001</v>
      </c>
      <c r="V194" s="155"/>
      <c r="W194" s="161">
        <v>2014</v>
      </c>
      <c r="X194" s="161"/>
    </row>
    <row r="195" spans="1:24" ht="81" customHeight="1">
      <c r="A195" s="173" t="s">
        <v>608</v>
      </c>
      <c r="B195" s="9" t="s">
        <v>26</v>
      </c>
      <c r="C195" s="190" t="s">
        <v>609</v>
      </c>
      <c r="D195" s="190" t="s">
        <v>422</v>
      </c>
      <c r="E195" s="190" t="s">
        <v>610</v>
      </c>
      <c r="F195" s="190"/>
      <c r="G195" s="173" t="s">
        <v>31</v>
      </c>
      <c r="H195" s="135">
        <v>0</v>
      </c>
      <c r="I195" s="153">
        <v>750000000</v>
      </c>
      <c r="J195" s="150" t="s">
        <v>1624</v>
      </c>
      <c r="K195" s="166" t="s">
        <v>1673</v>
      </c>
      <c r="L195" s="150" t="s">
        <v>1624</v>
      </c>
      <c r="M195" s="155" t="s">
        <v>32</v>
      </c>
      <c r="N195" s="155" t="s">
        <v>1674</v>
      </c>
      <c r="O195" s="153" t="s">
        <v>1676</v>
      </c>
      <c r="P195" s="155">
        <v>704</v>
      </c>
      <c r="Q195" s="155" t="s">
        <v>1651</v>
      </c>
      <c r="R195" s="155">
        <v>100</v>
      </c>
      <c r="S195" s="154">
        <v>815</v>
      </c>
      <c r="T195" s="132">
        <f t="shared" si="8"/>
        <v>81500</v>
      </c>
      <c r="U195" s="132">
        <f t="shared" si="9"/>
        <v>91280.00000000001</v>
      </c>
      <c r="V195" s="155"/>
      <c r="W195" s="161">
        <v>2014</v>
      </c>
      <c r="X195" s="161"/>
    </row>
    <row r="196" spans="1:24" ht="93" customHeight="1">
      <c r="A196" s="173" t="s">
        <v>611</v>
      </c>
      <c r="B196" s="9" t="s">
        <v>26</v>
      </c>
      <c r="C196" s="190" t="s">
        <v>612</v>
      </c>
      <c r="D196" s="190" t="s">
        <v>613</v>
      </c>
      <c r="E196" s="190" t="s">
        <v>614</v>
      </c>
      <c r="F196" s="190"/>
      <c r="G196" s="173" t="s">
        <v>31</v>
      </c>
      <c r="H196" s="135">
        <v>0</v>
      </c>
      <c r="I196" s="153">
        <v>750000000</v>
      </c>
      <c r="J196" s="150" t="s">
        <v>1624</v>
      </c>
      <c r="K196" s="166" t="s">
        <v>1673</v>
      </c>
      <c r="L196" s="150" t="s">
        <v>1624</v>
      </c>
      <c r="M196" s="155" t="s">
        <v>32</v>
      </c>
      <c r="N196" s="155" t="s">
        <v>1674</v>
      </c>
      <c r="O196" s="153" t="s">
        <v>1676</v>
      </c>
      <c r="P196" s="155">
        <v>796</v>
      </c>
      <c r="Q196" s="155" t="s">
        <v>1635</v>
      </c>
      <c r="R196" s="155">
        <v>51</v>
      </c>
      <c r="S196" s="154">
        <v>366</v>
      </c>
      <c r="T196" s="132">
        <f t="shared" si="8"/>
        <v>18666</v>
      </c>
      <c r="U196" s="132">
        <f t="shared" si="9"/>
        <v>20905.920000000002</v>
      </c>
      <c r="V196" s="155"/>
      <c r="W196" s="161">
        <v>2014</v>
      </c>
      <c r="X196" s="161"/>
    </row>
    <row r="197" spans="1:24" ht="84.75" customHeight="1">
      <c r="A197" s="173" t="s">
        <v>615</v>
      </c>
      <c r="B197" s="9" t="s">
        <v>26</v>
      </c>
      <c r="C197" s="190" t="s">
        <v>616</v>
      </c>
      <c r="D197" s="190" t="s">
        <v>495</v>
      </c>
      <c r="E197" s="190" t="s">
        <v>617</v>
      </c>
      <c r="F197" s="190" t="s">
        <v>618</v>
      </c>
      <c r="G197" s="173" t="s">
        <v>31</v>
      </c>
      <c r="H197" s="135">
        <v>0</v>
      </c>
      <c r="I197" s="153">
        <v>750000000</v>
      </c>
      <c r="J197" s="150" t="s">
        <v>1624</v>
      </c>
      <c r="K197" s="166" t="s">
        <v>1673</v>
      </c>
      <c r="L197" s="150" t="s">
        <v>1624</v>
      </c>
      <c r="M197" s="155" t="s">
        <v>32</v>
      </c>
      <c r="N197" s="155" t="s">
        <v>1674</v>
      </c>
      <c r="O197" s="153" t="s">
        <v>1676</v>
      </c>
      <c r="P197" s="155">
        <v>796</v>
      </c>
      <c r="Q197" s="155" t="s">
        <v>1635</v>
      </c>
      <c r="R197" s="155">
        <v>100</v>
      </c>
      <c r="S197" s="154">
        <v>168</v>
      </c>
      <c r="T197" s="132">
        <f t="shared" si="8"/>
        <v>16800</v>
      </c>
      <c r="U197" s="132">
        <f t="shared" si="9"/>
        <v>18816</v>
      </c>
      <c r="V197" s="155"/>
      <c r="W197" s="161">
        <v>2014</v>
      </c>
      <c r="X197" s="161"/>
    </row>
    <row r="198" spans="1:24" ht="93" customHeight="1">
      <c r="A198" s="173" t="s">
        <v>619</v>
      </c>
      <c r="B198" s="9" t="s">
        <v>26</v>
      </c>
      <c r="C198" s="190" t="s">
        <v>620</v>
      </c>
      <c r="D198" s="190" t="s">
        <v>495</v>
      </c>
      <c r="E198" s="190" t="s">
        <v>621</v>
      </c>
      <c r="F198" s="190"/>
      <c r="G198" s="173" t="s">
        <v>31</v>
      </c>
      <c r="H198" s="135">
        <v>0</v>
      </c>
      <c r="I198" s="153">
        <v>750000000</v>
      </c>
      <c r="J198" s="150" t="s">
        <v>1624</v>
      </c>
      <c r="K198" s="166" t="s">
        <v>1673</v>
      </c>
      <c r="L198" s="150" t="s">
        <v>1624</v>
      </c>
      <c r="M198" s="155" t="s">
        <v>32</v>
      </c>
      <c r="N198" s="155" t="s">
        <v>1674</v>
      </c>
      <c r="O198" s="153" t="s">
        <v>1676</v>
      </c>
      <c r="P198" s="155">
        <v>796</v>
      </c>
      <c r="Q198" s="155" t="s">
        <v>1635</v>
      </c>
      <c r="R198" s="155">
        <v>100</v>
      </c>
      <c r="S198" s="154">
        <v>86</v>
      </c>
      <c r="T198" s="132">
        <f t="shared" si="8"/>
        <v>8600</v>
      </c>
      <c r="U198" s="132">
        <f t="shared" si="9"/>
        <v>9632.000000000002</v>
      </c>
      <c r="V198" s="155"/>
      <c r="W198" s="161">
        <v>2014</v>
      </c>
      <c r="X198" s="161"/>
    </row>
    <row r="199" spans="1:24" ht="74.25" customHeight="1">
      <c r="A199" s="173" t="s">
        <v>622</v>
      </c>
      <c r="B199" s="9" t="s">
        <v>26</v>
      </c>
      <c r="C199" s="190" t="s">
        <v>623</v>
      </c>
      <c r="D199" s="190" t="s">
        <v>624</v>
      </c>
      <c r="E199" s="190" t="s">
        <v>625</v>
      </c>
      <c r="F199" s="190"/>
      <c r="G199" s="173" t="s">
        <v>31</v>
      </c>
      <c r="H199" s="135">
        <v>0</v>
      </c>
      <c r="I199" s="153">
        <v>750000000</v>
      </c>
      <c r="J199" s="150" t="s">
        <v>1624</v>
      </c>
      <c r="K199" s="166" t="s">
        <v>1673</v>
      </c>
      <c r="L199" s="150" t="s">
        <v>1624</v>
      </c>
      <c r="M199" s="155" t="s">
        <v>32</v>
      </c>
      <c r="N199" s="155" t="s">
        <v>1674</v>
      </c>
      <c r="O199" s="153" t="s">
        <v>1676</v>
      </c>
      <c r="P199" s="155">
        <v>796</v>
      </c>
      <c r="Q199" s="155" t="s">
        <v>1635</v>
      </c>
      <c r="R199" s="155">
        <v>20</v>
      </c>
      <c r="S199" s="154">
        <v>683</v>
      </c>
      <c r="T199" s="132">
        <f t="shared" si="8"/>
        <v>13660</v>
      </c>
      <c r="U199" s="132">
        <f t="shared" si="9"/>
        <v>15299.2</v>
      </c>
      <c r="V199" s="155"/>
      <c r="W199" s="161">
        <v>2014</v>
      </c>
      <c r="X199" s="161"/>
    </row>
    <row r="200" spans="1:24" ht="114" customHeight="1">
      <c r="A200" s="173" t="s">
        <v>626</v>
      </c>
      <c r="B200" s="9" t="s">
        <v>26</v>
      </c>
      <c r="C200" s="190" t="s">
        <v>627</v>
      </c>
      <c r="D200" s="190" t="s">
        <v>405</v>
      </c>
      <c r="E200" s="190" t="s">
        <v>628</v>
      </c>
      <c r="F200" s="190"/>
      <c r="G200" s="173" t="s">
        <v>31</v>
      </c>
      <c r="H200" s="135">
        <v>0</v>
      </c>
      <c r="I200" s="153">
        <v>750000000</v>
      </c>
      <c r="J200" s="150" t="s">
        <v>1624</v>
      </c>
      <c r="K200" s="166" t="s">
        <v>1673</v>
      </c>
      <c r="L200" s="150" t="s">
        <v>1624</v>
      </c>
      <c r="M200" s="155" t="s">
        <v>32</v>
      </c>
      <c r="N200" s="155" t="s">
        <v>1674</v>
      </c>
      <c r="O200" s="153" t="s">
        <v>1676</v>
      </c>
      <c r="P200" s="155">
        <v>796</v>
      </c>
      <c r="Q200" s="155" t="s">
        <v>1635</v>
      </c>
      <c r="R200" s="155">
        <v>30</v>
      </c>
      <c r="S200" s="154">
        <v>1129</v>
      </c>
      <c r="T200" s="132">
        <f t="shared" si="8"/>
        <v>33870</v>
      </c>
      <c r="U200" s="132">
        <f t="shared" si="9"/>
        <v>37934.4</v>
      </c>
      <c r="V200" s="155"/>
      <c r="W200" s="161">
        <v>2014</v>
      </c>
      <c r="X200" s="161"/>
    </row>
    <row r="201" spans="1:24" ht="88.5" customHeight="1">
      <c r="A201" s="173" t="s">
        <v>629</v>
      </c>
      <c r="B201" s="9" t="s">
        <v>26</v>
      </c>
      <c r="C201" s="190" t="s">
        <v>630</v>
      </c>
      <c r="D201" s="190" t="s">
        <v>631</v>
      </c>
      <c r="E201" s="190" t="s">
        <v>632</v>
      </c>
      <c r="F201" s="190"/>
      <c r="G201" s="173" t="s">
        <v>31</v>
      </c>
      <c r="H201" s="135">
        <v>0</v>
      </c>
      <c r="I201" s="153">
        <v>750000000</v>
      </c>
      <c r="J201" s="150" t="s">
        <v>1624</v>
      </c>
      <c r="K201" s="166" t="s">
        <v>1673</v>
      </c>
      <c r="L201" s="150" t="s">
        <v>1624</v>
      </c>
      <c r="M201" s="155" t="s">
        <v>32</v>
      </c>
      <c r="N201" s="155" t="s">
        <v>1674</v>
      </c>
      <c r="O201" s="153" t="s">
        <v>1676</v>
      </c>
      <c r="P201" s="155">
        <v>796</v>
      </c>
      <c r="Q201" s="155" t="s">
        <v>1635</v>
      </c>
      <c r="R201" s="155">
        <v>30</v>
      </c>
      <c r="S201" s="154">
        <v>1129</v>
      </c>
      <c r="T201" s="132">
        <f>R201*S201</f>
        <v>33870</v>
      </c>
      <c r="U201" s="132">
        <f t="shared" si="9"/>
        <v>37934.4</v>
      </c>
      <c r="V201" s="155"/>
      <c r="W201" s="161">
        <v>2014</v>
      </c>
      <c r="X201" s="161"/>
    </row>
    <row r="202" spans="1:24" ht="102.75" customHeight="1">
      <c r="A202" s="173" t="s">
        <v>633</v>
      </c>
      <c r="B202" s="9" t="s">
        <v>26</v>
      </c>
      <c r="C202" s="190" t="s">
        <v>634</v>
      </c>
      <c r="D202" s="190" t="s">
        <v>635</v>
      </c>
      <c r="E202" s="190" t="s">
        <v>636</v>
      </c>
      <c r="F202" s="190"/>
      <c r="G202" s="173" t="s">
        <v>31</v>
      </c>
      <c r="H202" s="135">
        <v>0</v>
      </c>
      <c r="I202" s="153">
        <v>750000000</v>
      </c>
      <c r="J202" s="150" t="s">
        <v>1624</v>
      </c>
      <c r="K202" s="166" t="s">
        <v>1673</v>
      </c>
      <c r="L202" s="150" t="s">
        <v>1624</v>
      </c>
      <c r="M202" s="155" t="s">
        <v>32</v>
      </c>
      <c r="N202" s="155" t="s">
        <v>1674</v>
      </c>
      <c r="O202" s="153" t="s">
        <v>1676</v>
      </c>
      <c r="P202" s="155">
        <v>796</v>
      </c>
      <c r="Q202" s="155" t="s">
        <v>1635</v>
      </c>
      <c r="R202" s="155">
        <v>5</v>
      </c>
      <c r="S202" s="154">
        <v>34973</v>
      </c>
      <c r="T202" s="132">
        <f>R202*S202</f>
        <v>174865</v>
      </c>
      <c r="U202" s="132">
        <f t="shared" si="9"/>
        <v>195848.80000000002</v>
      </c>
      <c r="V202" s="155"/>
      <c r="W202" s="161">
        <v>2014</v>
      </c>
      <c r="X202" s="161"/>
    </row>
    <row r="203" spans="1:24" ht="102.75" customHeight="1">
      <c r="A203" s="173" t="s">
        <v>637</v>
      </c>
      <c r="B203" s="9" t="s">
        <v>26</v>
      </c>
      <c r="C203" s="202" t="s">
        <v>638</v>
      </c>
      <c r="D203" s="190" t="s">
        <v>28</v>
      </c>
      <c r="E203" s="190" t="s">
        <v>639</v>
      </c>
      <c r="F203" s="190" t="s">
        <v>640</v>
      </c>
      <c r="G203" s="173" t="s">
        <v>1866</v>
      </c>
      <c r="H203" s="81">
        <v>1</v>
      </c>
      <c r="I203" s="153">
        <v>750000000</v>
      </c>
      <c r="J203" s="150" t="s">
        <v>1624</v>
      </c>
      <c r="K203" s="80" t="s">
        <v>1653</v>
      </c>
      <c r="L203" s="150" t="s">
        <v>1624</v>
      </c>
      <c r="M203" s="80" t="s">
        <v>32</v>
      </c>
      <c r="N203" s="80" t="s">
        <v>1644</v>
      </c>
      <c r="O203" s="153" t="s">
        <v>1676</v>
      </c>
      <c r="P203" s="80">
        <v>839</v>
      </c>
      <c r="Q203" s="80" t="s">
        <v>1651</v>
      </c>
      <c r="R203" s="80">
        <v>276</v>
      </c>
      <c r="S203" s="79">
        <v>3250</v>
      </c>
      <c r="T203" s="132">
        <v>897000</v>
      </c>
      <c r="U203" s="132">
        <v>1004640</v>
      </c>
      <c r="V203" s="77"/>
      <c r="W203" s="83">
        <v>2014</v>
      </c>
      <c r="X203" s="77"/>
    </row>
    <row r="204" spans="1:24" ht="102.75" customHeight="1">
      <c r="A204" s="173" t="s">
        <v>641</v>
      </c>
      <c r="B204" s="9" t="s">
        <v>26</v>
      </c>
      <c r="C204" s="202" t="s">
        <v>642</v>
      </c>
      <c r="D204" s="190" t="s">
        <v>28</v>
      </c>
      <c r="E204" s="190" t="s">
        <v>643</v>
      </c>
      <c r="F204" s="190" t="s">
        <v>644</v>
      </c>
      <c r="G204" s="173" t="s">
        <v>1866</v>
      </c>
      <c r="H204" s="81">
        <v>1</v>
      </c>
      <c r="I204" s="153">
        <v>750000000</v>
      </c>
      <c r="J204" s="150" t="s">
        <v>1624</v>
      </c>
      <c r="K204" s="80" t="s">
        <v>1653</v>
      </c>
      <c r="L204" s="150" t="s">
        <v>1624</v>
      </c>
      <c r="M204" s="80" t="s">
        <v>32</v>
      </c>
      <c r="N204" s="80" t="s">
        <v>1644</v>
      </c>
      <c r="O204" s="61" t="s">
        <v>1677</v>
      </c>
      <c r="P204" s="80">
        <v>796</v>
      </c>
      <c r="Q204" s="155" t="s">
        <v>1635</v>
      </c>
      <c r="R204" s="80">
        <v>276</v>
      </c>
      <c r="S204" s="79">
        <v>2250</v>
      </c>
      <c r="T204" s="132">
        <v>621000</v>
      </c>
      <c r="U204" s="132">
        <v>695520</v>
      </c>
      <c r="V204" s="77"/>
      <c r="W204" s="83">
        <v>2014</v>
      </c>
      <c r="X204" s="77"/>
    </row>
    <row r="205" spans="1:24" ht="102.75" customHeight="1">
      <c r="A205" s="173" t="s">
        <v>645</v>
      </c>
      <c r="B205" s="9" t="s">
        <v>26</v>
      </c>
      <c r="C205" s="173" t="s">
        <v>646</v>
      </c>
      <c r="D205" s="190" t="s">
        <v>647</v>
      </c>
      <c r="E205" s="190" t="s">
        <v>648</v>
      </c>
      <c r="F205" s="190" t="s">
        <v>649</v>
      </c>
      <c r="G205" s="173" t="s">
        <v>1866</v>
      </c>
      <c r="H205" s="103">
        <v>0</v>
      </c>
      <c r="I205" s="158">
        <v>750000000</v>
      </c>
      <c r="J205" s="150" t="s">
        <v>1624</v>
      </c>
      <c r="K205" s="157" t="s">
        <v>1678</v>
      </c>
      <c r="L205" s="158" t="s">
        <v>1679</v>
      </c>
      <c r="M205" s="159" t="s">
        <v>32</v>
      </c>
      <c r="N205" s="157" t="s">
        <v>1680</v>
      </c>
      <c r="O205" s="156" t="s">
        <v>1681</v>
      </c>
      <c r="P205" s="156">
        <v>796</v>
      </c>
      <c r="Q205" s="155" t="s">
        <v>1635</v>
      </c>
      <c r="R205" s="156">
        <v>54</v>
      </c>
      <c r="S205" s="156">
        <v>6955</v>
      </c>
      <c r="T205" s="128">
        <f>R205*S205</f>
        <v>375570</v>
      </c>
      <c r="U205" s="129">
        <v>375570</v>
      </c>
      <c r="V205" s="156"/>
      <c r="W205" s="156">
        <v>2014</v>
      </c>
      <c r="X205" s="156"/>
    </row>
    <row r="206" spans="1:24" ht="102.75" customHeight="1">
      <c r="A206" s="173" t="s">
        <v>650</v>
      </c>
      <c r="B206" s="9" t="s">
        <v>26</v>
      </c>
      <c r="C206" s="173" t="s">
        <v>651</v>
      </c>
      <c r="D206" s="173" t="s">
        <v>652</v>
      </c>
      <c r="E206" s="1" t="s">
        <v>653</v>
      </c>
      <c r="F206" s="190" t="s">
        <v>649</v>
      </c>
      <c r="G206" s="173" t="s">
        <v>1866</v>
      </c>
      <c r="H206" s="103">
        <v>0</v>
      </c>
      <c r="I206" s="158">
        <v>750000000</v>
      </c>
      <c r="J206" s="150" t="s">
        <v>1624</v>
      </c>
      <c r="K206" s="157" t="s">
        <v>1678</v>
      </c>
      <c r="L206" s="158" t="s">
        <v>1679</v>
      </c>
      <c r="M206" s="159" t="s">
        <v>32</v>
      </c>
      <c r="N206" s="157" t="s">
        <v>1680</v>
      </c>
      <c r="O206" s="156" t="s">
        <v>1681</v>
      </c>
      <c r="P206" s="156">
        <v>796</v>
      </c>
      <c r="Q206" s="155" t="s">
        <v>1635</v>
      </c>
      <c r="R206" s="156">
        <v>32</v>
      </c>
      <c r="S206" s="156">
        <v>1883</v>
      </c>
      <c r="T206" s="128">
        <f>R206*S206</f>
        <v>60256</v>
      </c>
      <c r="U206" s="129">
        <v>60256</v>
      </c>
      <c r="V206" s="156"/>
      <c r="W206" s="156">
        <v>2014</v>
      </c>
      <c r="X206" s="156"/>
    </row>
    <row r="207" spans="1:24" ht="102.75" customHeight="1">
      <c r="A207" s="346" t="s">
        <v>654</v>
      </c>
      <c r="B207" s="335" t="s">
        <v>26</v>
      </c>
      <c r="C207" s="347" t="s">
        <v>655</v>
      </c>
      <c r="D207" s="27" t="s">
        <v>656</v>
      </c>
      <c r="E207" s="348" t="s">
        <v>657</v>
      </c>
      <c r="F207" s="349" t="s">
        <v>658</v>
      </c>
      <c r="G207" s="168" t="s">
        <v>1866</v>
      </c>
      <c r="H207" s="274">
        <v>0</v>
      </c>
      <c r="I207" s="168">
        <v>750000000</v>
      </c>
      <c r="J207" s="336" t="s">
        <v>1859</v>
      </c>
      <c r="K207" s="350" t="s">
        <v>1666</v>
      </c>
      <c r="L207" s="168" t="s">
        <v>1682</v>
      </c>
      <c r="M207" s="168" t="s">
        <v>32</v>
      </c>
      <c r="N207" s="168" t="s">
        <v>1645</v>
      </c>
      <c r="O207" s="168" t="s">
        <v>2017</v>
      </c>
      <c r="P207" s="168">
        <v>796</v>
      </c>
      <c r="Q207" s="351" t="s">
        <v>1635</v>
      </c>
      <c r="R207" s="168">
        <v>6</v>
      </c>
      <c r="S207" s="154">
        <v>0</v>
      </c>
      <c r="T207" s="154">
        <v>0</v>
      </c>
      <c r="U207" s="154">
        <v>0</v>
      </c>
      <c r="V207" s="168"/>
      <c r="W207" s="168">
        <v>2014</v>
      </c>
      <c r="X207" s="325">
        <v>11.12</v>
      </c>
    </row>
    <row r="208" spans="1:24" ht="102.75" customHeight="1">
      <c r="A208" s="346" t="s">
        <v>2018</v>
      </c>
      <c r="B208" s="335" t="s">
        <v>26</v>
      </c>
      <c r="C208" s="347" t="s">
        <v>655</v>
      </c>
      <c r="D208" s="27" t="s">
        <v>656</v>
      </c>
      <c r="E208" s="348" t="s">
        <v>657</v>
      </c>
      <c r="F208" s="349" t="s">
        <v>658</v>
      </c>
      <c r="G208" s="168" t="s">
        <v>1866</v>
      </c>
      <c r="H208" s="274">
        <v>0</v>
      </c>
      <c r="I208" s="168">
        <v>750000000</v>
      </c>
      <c r="J208" s="336" t="s">
        <v>1859</v>
      </c>
      <c r="K208" s="350" t="s">
        <v>1632</v>
      </c>
      <c r="L208" s="336" t="s">
        <v>1859</v>
      </c>
      <c r="M208" s="168" t="s">
        <v>32</v>
      </c>
      <c r="N208" s="168" t="s">
        <v>1645</v>
      </c>
      <c r="O208" s="168" t="s">
        <v>2017</v>
      </c>
      <c r="P208" s="168">
        <v>796</v>
      </c>
      <c r="Q208" s="351" t="s">
        <v>1635</v>
      </c>
      <c r="R208" s="168">
        <v>6</v>
      </c>
      <c r="S208" s="338">
        <v>10000</v>
      </c>
      <c r="T208" s="338">
        <f>S208*R208</f>
        <v>60000</v>
      </c>
      <c r="U208" s="338">
        <f>T208*1.12</f>
        <v>67200</v>
      </c>
      <c r="V208" s="168"/>
      <c r="W208" s="168">
        <v>2014</v>
      </c>
      <c r="X208" s="325"/>
    </row>
    <row r="209" spans="1:24" ht="102.75" customHeight="1">
      <c r="A209" s="173" t="s">
        <v>659</v>
      </c>
      <c r="B209" s="9" t="s">
        <v>26</v>
      </c>
      <c r="C209" s="27" t="s">
        <v>660</v>
      </c>
      <c r="D209" s="175" t="s">
        <v>661</v>
      </c>
      <c r="E209" s="173" t="s">
        <v>662</v>
      </c>
      <c r="F209" s="14" t="s">
        <v>658</v>
      </c>
      <c r="G209" s="173" t="s">
        <v>1866</v>
      </c>
      <c r="H209" s="130">
        <v>0</v>
      </c>
      <c r="I209" s="156">
        <v>750000000</v>
      </c>
      <c r="J209" s="150" t="s">
        <v>1624</v>
      </c>
      <c r="K209" s="160" t="s">
        <v>1666</v>
      </c>
      <c r="L209" s="156" t="s">
        <v>1683</v>
      </c>
      <c r="M209" s="156" t="s">
        <v>32</v>
      </c>
      <c r="N209" s="156" t="s">
        <v>1626</v>
      </c>
      <c r="O209" s="156" t="s">
        <v>1681</v>
      </c>
      <c r="P209" s="156">
        <v>796</v>
      </c>
      <c r="Q209" s="155" t="s">
        <v>1635</v>
      </c>
      <c r="R209" s="78">
        <v>16</v>
      </c>
      <c r="S209" s="154">
        <f>260000*1.2</f>
        <v>312000</v>
      </c>
      <c r="T209" s="154">
        <f>R209*S209</f>
        <v>4992000</v>
      </c>
      <c r="U209" s="154">
        <f>T209*1.12</f>
        <v>5591040.000000001</v>
      </c>
      <c r="V209" s="156"/>
      <c r="W209" s="156">
        <v>2014</v>
      </c>
      <c r="X209" s="52"/>
    </row>
    <row r="210" spans="1:24" ht="102.75" customHeight="1">
      <c r="A210" s="393" t="s">
        <v>663</v>
      </c>
      <c r="B210" s="335" t="s">
        <v>26</v>
      </c>
      <c r="C210" s="465" t="s">
        <v>664</v>
      </c>
      <c r="D210" s="109" t="s">
        <v>661</v>
      </c>
      <c r="E210" s="348" t="s">
        <v>665</v>
      </c>
      <c r="F210" s="349" t="s">
        <v>658</v>
      </c>
      <c r="G210" s="156" t="s">
        <v>1866</v>
      </c>
      <c r="H210" s="130">
        <v>0</v>
      </c>
      <c r="I210" s="156">
        <v>750000000</v>
      </c>
      <c r="J210" s="181" t="s">
        <v>1628</v>
      </c>
      <c r="K210" s="160" t="s">
        <v>1666</v>
      </c>
      <c r="L210" s="156" t="s">
        <v>2253</v>
      </c>
      <c r="M210" s="156" t="s">
        <v>32</v>
      </c>
      <c r="N210" s="156" t="s">
        <v>1626</v>
      </c>
      <c r="O210" s="156" t="s">
        <v>1687</v>
      </c>
      <c r="P210" s="156">
        <v>796</v>
      </c>
      <c r="Q210" s="156" t="s">
        <v>1635</v>
      </c>
      <c r="R210" s="109">
        <v>3</v>
      </c>
      <c r="S210" s="154">
        <v>0</v>
      </c>
      <c r="T210" s="154">
        <f>R210*S210</f>
        <v>0</v>
      </c>
      <c r="U210" s="154">
        <f>T210*1.12</f>
        <v>0</v>
      </c>
      <c r="V210" s="156"/>
      <c r="W210" s="156">
        <v>2014</v>
      </c>
      <c r="X210" s="52" t="s">
        <v>2254</v>
      </c>
    </row>
    <row r="211" spans="1:24" ht="102.75" customHeight="1">
      <c r="A211" s="393" t="s">
        <v>2255</v>
      </c>
      <c r="B211" s="335" t="s">
        <v>26</v>
      </c>
      <c r="C211" s="465" t="s">
        <v>664</v>
      </c>
      <c r="D211" s="109" t="s">
        <v>661</v>
      </c>
      <c r="E211" s="348" t="s">
        <v>665</v>
      </c>
      <c r="F211" s="349" t="s">
        <v>658</v>
      </c>
      <c r="G211" s="156" t="s">
        <v>1866</v>
      </c>
      <c r="H211" s="130">
        <v>0</v>
      </c>
      <c r="I211" s="156">
        <v>750000000</v>
      </c>
      <c r="J211" s="181" t="s">
        <v>1628</v>
      </c>
      <c r="K211" s="160" t="s">
        <v>1644</v>
      </c>
      <c r="L211" s="156" t="s">
        <v>2253</v>
      </c>
      <c r="M211" s="156" t="s">
        <v>32</v>
      </c>
      <c r="N211" s="156" t="s">
        <v>1626</v>
      </c>
      <c r="O211" s="156" t="s">
        <v>1687</v>
      </c>
      <c r="P211" s="156">
        <v>796</v>
      </c>
      <c r="Q211" s="156" t="s">
        <v>1635</v>
      </c>
      <c r="R211" s="109">
        <v>2</v>
      </c>
      <c r="S211" s="154">
        <v>148183</v>
      </c>
      <c r="T211" s="154">
        <f>R211*S211</f>
        <v>296366</v>
      </c>
      <c r="U211" s="154">
        <f>T211*1.12</f>
        <v>331929.92000000004</v>
      </c>
      <c r="V211" s="156"/>
      <c r="W211" s="156">
        <v>2014</v>
      </c>
      <c r="X211" s="52"/>
    </row>
    <row r="212" spans="1:24" ht="102.75" customHeight="1">
      <c r="A212" s="346" t="s">
        <v>666</v>
      </c>
      <c r="B212" s="335" t="s">
        <v>26</v>
      </c>
      <c r="C212" s="168" t="s">
        <v>667</v>
      </c>
      <c r="D212" s="175" t="s">
        <v>2019</v>
      </c>
      <c r="E212" s="175" t="s">
        <v>2019</v>
      </c>
      <c r="F212" s="349" t="s">
        <v>658</v>
      </c>
      <c r="G212" s="168" t="s">
        <v>1858</v>
      </c>
      <c r="H212" s="274">
        <v>0</v>
      </c>
      <c r="I212" s="168">
        <v>750000000</v>
      </c>
      <c r="J212" s="336" t="s">
        <v>1859</v>
      </c>
      <c r="K212" s="350" t="s">
        <v>1666</v>
      </c>
      <c r="L212" s="168" t="s">
        <v>2020</v>
      </c>
      <c r="M212" s="168" t="s">
        <v>32</v>
      </c>
      <c r="N212" s="168" t="s">
        <v>1626</v>
      </c>
      <c r="O212" s="168" t="s">
        <v>2017</v>
      </c>
      <c r="P212" s="168">
        <v>796</v>
      </c>
      <c r="Q212" s="351" t="s">
        <v>1635</v>
      </c>
      <c r="R212" s="352">
        <v>1</v>
      </c>
      <c r="S212" s="154">
        <v>0</v>
      </c>
      <c r="T212" s="154">
        <v>0</v>
      </c>
      <c r="U212" s="154">
        <v>0</v>
      </c>
      <c r="V212" s="168"/>
      <c r="W212" s="168">
        <v>2014</v>
      </c>
      <c r="X212" s="325">
        <v>7.11</v>
      </c>
    </row>
    <row r="213" spans="1:24" ht="102.75" customHeight="1">
      <c r="A213" s="346" t="s">
        <v>2021</v>
      </c>
      <c r="B213" s="335" t="s">
        <v>26</v>
      </c>
      <c r="C213" s="168" t="s">
        <v>667</v>
      </c>
      <c r="D213" s="175" t="s">
        <v>2019</v>
      </c>
      <c r="E213" s="175" t="s">
        <v>2019</v>
      </c>
      <c r="F213" s="349" t="s">
        <v>658</v>
      </c>
      <c r="G213" s="168" t="s">
        <v>2022</v>
      </c>
      <c r="H213" s="274">
        <v>0</v>
      </c>
      <c r="I213" s="168">
        <v>750000000</v>
      </c>
      <c r="J213" s="336" t="s">
        <v>1859</v>
      </c>
      <c r="K213" s="350" t="s">
        <v>1632</v>
      </c>
      <c r="L213" s="168" t="s">
        <v>2020</v>
      </c>
      <c r="M213" s="168" t="s">
        <v>32</v>
      </c>
      <c r="N213" s="168" t="s">
        <v>1626</v>
      </c>
      <c r="O213" s="168" t="s">
        <v>2017</v>
      </c>
      <c r="P213" s="168">
        <v>796</v>
      </c>
      <c r="Q213" s="351" t="s">
        <v>1635</v>
      </c>
      <c r="R213" s="352">
        <v>1</v>
      </c>
      <c r="S213" s="338">
        <f>5600000*1.2</f>
        <v>6720000</v>
      </c>
      <c r="T213" s="338">
        <f>R213*S213</f>
        <v>6720000</v>
      </c>
      <c r="U213" s="338">
        <f>T213*1.12</f>
        <v>7526400.000000001</v>
      </c>
      <c r="V213" s="168"/>
      <c r="W213" s="168">
        <v>2014</v>
      </c>
      <c r="X213" s="353"/>
    </row>
    <row r="214" spans="1:24" ht="102.75" customHeight="1">
      <c r="A214" s="173" t="s">
        <v>668</v>
      </c>
      <c r="B214" s="9" t="s">
        <v>26</v>
      </c>
      <c r="C214" s="27" t="s">
        <v>669</v>
      </c>
      <c r="D214" s="204" t="s">
        <v>670</v>
      </c>
      <c r="E214" s="173" t="s">
        <v>671</v>
      </c>
      <c r="F214" s="14" t="s">
        <v>658</v>
      </c>
      <c r="G214" s="180" t="s">
        <v>1866</v>
      </c>
      <c r="H214" s="130">
        <v>0</v>
      </c>
      <c r="I214" s="156">
        <v>750000000</v>
      </c>
      <c r="J214" s="150" t="s">
        <v>1624</v>
      </c>
      <c r="K214" s="160" t="s">
        <v>1666</v>
      </c>
      <c r="L214" s="156" t="s">
        <v>1683</v>
      </c>
      <c r="M214" s="156" t="s">
        <v>32</v>
      </c>
      <c r="N214" s="156" t="s">
        <v>1626</v>
      </c>
      <c r="O214" s="156" t="s">
        <v>1684</v>
      </c>
      <c r="P214" s="156">
        <v>796</v>
      </c>
      <c r="Q214" s="155" t="s">
        <v>1635</v>
      </c>
      <c r="R214" s="78">
        <v>14</v>
      </c>
      <c r="S214" s="154">
        <v>26000</v>
      </c>
      <c r="T214" s="154">
        <f>R214*S214</f>
        <v>364000</v>
      </c>
      <c r="U214" s="154">
        <f aca="true" t="shared" si="10" ref="U214:U239">T214*1.12</f>
        <v>407680.00000000006</v>
      </c>
      <c r="V214" s="156"/>
      <c r="W214" s="156">
        <v>2014</v>
      </c>
      <c r="X214" s="52"/>
    </row>
    <row r="215" spans="1:24" ht="102.75" customHeight="1">
      <c r="A215" s="173" t="s">
        <v>672</v>
      </c>
      <c r="B215" s="9" t="s">
        <v>26</v>
      </c>
      <c r="C215" s="14" t="s">
        <v>673</v>
      </c>
      <c r="D215" s="198" t="s">
        <v>674</v>
      </c>
      <c r="E215" s="191" t="s">
        <v>675</v>
      </c>
      <c r="F215" s="14" t="s">
        <v>658</v>
      </c>
      <c r="G215" s="180" t="s">
        <v>1866</v>
      </c>
      <c r="H215" s="130">
        <v>0</v>
      </c>
      <c r="I215" s="156">
        <v>750000000</v>
      </c>
      <c r="J215" s="150" t="s">
        <v>1624</v>
      </c>
      <c r="K215" s="160" t="s">
        <v>1666</v>
      </c>
      <c r="L215" s="156" t="s">
        <v>1683</v>
      </c>
      <c r="M215" s="156" t="s">
        <v>32</v>
      </c>
      <c r="N215" s="156" t="s">
        <v>1626</v>
      </c>
      <c r="O215" s="156" t="s">
        <v>1684</v>
      </c>
      <c r="P215" s="156">
        <v>796</v>
      </c>
      <c r="Q215" s="155" t="s">
        <v>1635</v>
      </c>
      <c r="R215" s="109">
        <v>6</v>
      </c>
      <c r="S215" s="154">
        <f>T215/R215</f>
        <v>131400</v>
      </c>
      <c r="T215" s="154">
        <v>788400</v>
      </c>
      <c r="U215" s="154">
        <f>T215*1.12</f>
        <v>883008.0000000001</v>
      </c>
      <c r="V215" s="156"/>
      <c r="W215" s="156">
        <v>2014</v>
      </c>
      <c r="X215" s="52"/>
    </row>
    <row r="216" spans="1:24" ht="102.75" customHeight="1">
      <c r="A216" s="173" t="s">
        <v>676</v>
      </c>
      <c r="B216" s="9" t="s">
        <v>26</v>
      </c>
      <c r="C216" s="14" t="s">
        <v>677</v>
      </c>
      <c r="D216" s="175" t="s">
        <v>678</v>
      </c>
      <c r="E216" s="28" t="s">
        <v>679</v>
      </c>
      <c r="F216" s="14" t="s">
        <v>658</v>
      </c>
      <c r="G216" s="180" t="s">
        <v>1866</v>
      </c>
      <c r="H216" s="130">
        <v>0</v>
      </c>
      <c r="I216" s="156">
        <v>750000000</v>
      </c>
      <c r="J216" s="150" t="s">
        <v>1624</v>
      </c>
      <c r="K216" s="160" t="s">
        <v>1666</v>
      </c>
      <c r="L216" s="156" t="s">
        <v>1683</v>
      </c>
      <c r="M216" s="156" t="s">
        <v>32</v>
      </c>
      <c r="N216" s="156" t="s">
        <v>1626</v>
      </c>
      <c r="O216" s="156" t="s">
        <v>1684</v>
      </c>
      <c r="P216" s="156">
        <v>796</v>
      </c>
      <c r="Q216" s="155" t="s">
        <v>1635</v>
      </c>
      <c r="R216" s="78">
        <v>4</v>
      </c>
      <c r="S216" s="154">
        <f>60000*1.12</f>
        <v>67200</v>
      </c>
      <c r="T216" s="154">
        <f aca="true" t="shared" si="11" ref="T216:T223">R216*S216</f>
        <v>268800</v>
      </c>
      <c r="U216" s="154">
        <f t="shared" si="10"/>
        <v>301056</v>
      </c>
      <c r="V216" s="156"/>
      <c r="W216" s="156">
        <v>2014</v>
      </c>
      <c r="X216" s="52"/>
    </row>
    <row r="217" spans="1:24" ht="102.75" customHeight="1">
      <c r="A217" s="393" t="s">
        <v>680</v>
      </c>
      <c r="B217" s="335" t="s">
        <v>26</v>
      </c>
      <c r="C217" s="465" t="s">
        <v>681</v>
      </c>
      <c r="D217" s="109" t="s">
        <v>332</v>
      </c>
      <c r="E217" s="348" t="s">
        <v>682</v>
      </c>
      <c r="F217" s="349" t="s">
        <v>658</v>
      </c>
      <c r="G217" s="156" t="s">
        <v>1858</v>
      </c>
      <c r="H217" s="130">
        <v>0</v>
      </c>
      <c r="I217" s="156">
        <v>750000000</v>
      </c>
      <c r="J217" s="181" t="s">
        <v>1628</v>
      </c>
      <c r="K217" s="160" t="s">
        <v>1666</v>
      </c>
      <c r="L217" s="156" t="s">
        <v>2253</v>
      </c>
      <c r="M217" s="156" t="s">
        <v>32</v>
      </c>
      <c r="N217" s="156" t="s">
        <v>1626</v>
      </c>
      <c r="O217" s="156" t="s">
        <v>1687</v>
      </c>
      <c r="P217" s="156">
        <v>796</v>
      </c>
      <c r="Q217" s="156" t="s">
        <v>1635</v>
      </c>
      <c r="R217" s="109">
        <v>3</v>
      </c>
      <c r="S217" s="154">
        <v>0</v>
      </c>
      <c r="T217" s="154">
        <f t="shared" si="11"/>
        <v>0</v>
      </c>
      <c r="U217" s="154">
        <f t="shared" si="10"/>
        <v>0</v>
      </c>
      <c r="V217" s="156"/>
      <c r="W217" s="156">
        <v>2014</v>
      </c>
      <c r="X217" s="52">
        <v>7.11</v>
      </c>
    </row>
    <row r="218" spans="1:24" ht="102.75" customHeight="1">
      <c r="A218" s="393" t="s">
        <v>2256</v>
      </c>
      <c r="B218" s="335" t="s">
        <v>26</v>
      </c>
      <c r="C218" s="465" t="s">
        <v>681</v>
      </c>
      <c r="D218" s="109" t="s">
        <v>332</v>
      </c>
      <c r="E218" s="348" t="s">
        <v>682</v>
      </c>
      <c r="F218" s="349" t="s">
        <v>658</v>
      </c>
      <c r="G218" s="156" t="s">
        <v>2022</v>
      </c>
      <c r="H218" s="130">
        <v>0</v>
      </c>
      <c r="I218" s="156">
        <v>750000000</v>
      </c>
      <c r="J218" s="181" t="s">
        <v>1628</v>
      </c>
      <c r="K218" s="160" t="s">
        <v>1644</v>
      </c>
      <c r="L218" s="156" t="s">
        <v>2253</v>
      </c>
      <c r="M218" s="156" t="s">
        <v>32</v>
      </c>
      <c r="N218" s="156" t="s">
        <v>1626</v>
      </c>
      <c r="O218" s="156" t="s">
        <v>1687</v>
      </c>
      <c r="P218" s="156">
        <v>796</v>
      </c>
      <c r="Q218" s="156" t="s">
        <v>1635</v>
      </c>
      <c r="R218" s="109">
        <v>3</v>
      </c>
      <c r="S218" s="154">
        <f>673896*1.12</f>
        <v>754763.52</v>
      </c>
      <c r="T218" s="154">
        <f>R218*S218</f>
        <v>2264290.56</v>
      </c>
      <c r="U218" s="154">
        <f t="shared" si="10"/>
        <v>2536005.4272000003</v>
      </c>
      <c r="V218" s="156"/>
      <c r="W218" s="156">
        <v>2014</v>
      </c>
      <c r="X218" s="52"/>
    </row>
    <row r="219" spans="1:24" ht="102.75" customHeight="1">
      <c r="A219" s="393" t="s">
        <v>683</v>
      </c>
      <c r="B219" s="335" t="s">
        <v>26</v>
      </c>
      <c r="C219" s="465" t="s">
        <v>684</v>
      </c>
      <c r="D219" s="191" t="s">
        <v>685</v>
      </c>
      <c r="E219" s="191" t="s">
        <v>686</v>
      </c>
      <c r="F219" s="349" t="s">
        <v>658</v>
      </c>
      <c r="G219" s="156" t="s">
        <v>1866</v>
      </c>
      <c r="H219" s="130">
        <v>0</v>
      </c>
      <c r="I219" s="156">
        <v>750000000</v>
      </c>
      <c r="J219" s="181" t="s">
        <v>1628</v>
      </c>
      <c r="K219" s="160" t="s">
        <v>1666</v>
      </c>
      <c r="L219" s="156" t="s">
        <v>2253</v>
      </c>
      <c r="M219" s="156" t="s">
        <v>32</v>
      </c>
      <c r="N219" s="156" t="s">
        <v>1626</v>
      </c>
      <c r="O219" s="156" t="s">
        <v>1687</v>
      </c>
      <c r="P219" s="156">
        <v>796</v>
      </c>
      <c r="Q219" s="156" t="s">
        <v>1635</v>
      </c>
      <c r="R219" s="161">
        <v>1</v>
      </c>
      <c r="S219" s="154">
        <v>0</v>
      </c>
      <c r="T219" s="154">
        <f>R219*S219</f>
        <v>0</v>
      </c>
      <c r="U219" s="154">
        <f t="shared" si="10"/>
        <v>0</v>
      </c>
      <c r="V219" s="156"/>
      <c r="W219" s="156">
        <v>2014</v>
      </c>
      <c r="X219" s="52" t="s">
        <v>2119</v>
      </c>
    </row>
    <row r="220" spans="1:24" ht="102.75" customHeight="1">
      <c r="A220" s="393" t="s">
        <v>687</v>
      </c>
      <c r="B220" s="335" t="s">
        <v>26</v>
      </c>
      <c r="C220" s="465" t="s">
        <v>664</v>
      </c>
      <c r="D220" s="109" t="s">
        <v>661</v>
      </c>
      <c r="E220" s="348" t="s">
        <v>665</v>
      </c>
      <c r="F220" s="349" t="s">
        <v>658</v>
      </c>
      <c r="G220" s="156" t="s">
        <v>1866</v>
      </c>
      <c r="H220" s="130">
        <v>0</v>
      </c>
      <c r="I220" s="156">
        <v>750000000</v>
      </c>
      <c r="J220" s="181" t="s">
        <v>1628</v>
      </c>
      <c r="K220" s="160" t="s">
        <v>1666</v>
      </c>
      <c r="L220" s="156" t="s">
        <v>2257</v>
      </c>
      <c r="M220" s="156" t="s">
        <v>32</v>
      </c>
      <c r="N220" s="156" t="s">
        <v>1626</v>
      </c>
      <c r="O220" s="156" t="s">
        <v>1687</v>
      </c>
      <c r="P220" s="156">
        <v>796</v>
      </c>
      <c r="Q220" s="156" t="s">
        <v>1635</v>
      </c>
      <c r="R220" s="161">
        <v>10</v>
      </c>
      <c r="S220" s="154">
        <v>0</v>
      </c>
      <c r="T220" s="154">
        <f t="shared" si="11"/>
        <v>0</v>
      </c>
      <c r="U220" s="154">
        <f t="shared" si="10"/>
        <v>0</v>
      </c>
      <c r="V220" s="156"/>
      <c r="W220" s="156">
        <v>2014</v>
      </c>
      <c r="X220" s="52" t="s">
        <v>2254</v>
      </c>
    </row>
    <row r="221" spans="1:24" ht="102.75" customHeight="1">
      <c r="A221" s="393" t="s">
        <v>2258</v>
      </c>
      <c r="B221" s="335" t="s">
        <v>26</v>
      </c>
      <c r="C221" s="465" t="s">
        <v>664</v>
      </c>
      <c r="D221" s="109" t="s">
        <v>661</v>
      </c>
      <c r="E221" s="348" t="s">
        <v>665</v>
      </c>
      <c r="F221" s="349" t="s">
        <v>658</v>
      </c>
      <c r="G221" s="156" t="s">
        <v>1866</v>
      </c>
      <c r="H221" s="130">
        <v>0</v>
      </c>
      <c r="I221" s="156">
        <v>750000000</v>
      </c>
      <c r="J221" s="181" t="s">
        <v>1628</v>
      </c>
      <c r="K221" s="160" t="s">
        <v>1644</v>
      </c>
      <c r="L221" s="156" t="s">
        <v>2257</v>
      </c>
      <c r="M221" s="156" t="s">
        <v>32</v>
      </c>
      <c r="N221" s="156" t="s">
        <v>1626</v>
      </c>
      <c r="O221" s="156" t="s">
        <v>1687</v>
      </c>
      <c r="P221" s="156">
        <v>796</v>
      </c>
      <c r="Q221" s="156" t="s">
        <v>1635</v>
      </c>
      <c r="R221" s="161">
        <v>6</v>
      </c>
      <c r="S221" s="154">
        <v>148183</v>
      </c>
      <c r="T221" s="154">
        <f>R221*S221</f>
        <v>889098</v>
      </c>
      <c r="U221" s="154">
        <f t="shared" si="10"/>
        <v>995789.7600000001</v>
      </c>
      <c r="V221" s="156"/>
      <c r="W221" s="156">
        <v>2014</v>
      </c>
      <c r="X221" s="52"/>
    </row>
    <row r="222" spans="1:24" ht="102.75" customHeight="1">
      <c r="A222" s="173" t="s">
        <v>688</v>
      </c>
      <c r="B222" s="9" t="s">
        <v>26</v>
      </c>
      <c r="C222" s="27" t="s">
        <v>689</v>
      </c>
      <c r="D222" s="175" t="s">
        <v>690</v>
      </c>
      <c r="E222" s="173" t="s">
        <v>691</v>
      </c>
      <c r="F222" s="14" t="s">
        <v>658</v>
      </c>
      <c r="G222" s="14" t="s">
        <v>1866</v>
      </c>
      <c r="H222" s="130">
        <v>0</v>
      </c>
      <c r="I222" s="156">
        <v>750000000</v>
      </c>
      <c r="J222" s="181" t="s">
        <v>1624</v>
      </c>
      <c r="K222" s="196" t="s">
        <v>1685</v>
      </c>
      <c r="L222" s="173" t="s">
        <v>1686</v>
      </c>
      <c r="M222" s="173" t="s">
        <v>32</v>
      </c>
      <c r="N222" s="173" t="s">
        <v>1626</v>
      </c>
      <c r="O222" s="173" t="s">
        <v>1687</v>
      </c>
      <c r="P222" s="173">
        <v>839</v>
      </c>
      <c r="Q222" s="195" t="s">
        <v>1651</v>
      </c>
      <c r="R222" s="109">
        <v>4</v>
      </c>
      <c r="S222" s="154">
        <f>270000*1.2</f>
        <v>324000</v>
      </c>
      <c r="T222" s="154">
        <f t="shared" si="11"/>
        <v>1296000</v>
      </c>
      <c r="U222" s="154">
        <f t="shared" si="10"/>
        <v>1451520.0000000002</v>
      </c>
      <c r="V222" s="156"/>
      <c r="W222" s="156">
        <v>2014</v>
      </c>
      <c r="X222" s="52"/>
    </row>
    <row r="223" spans="1:24" ht="102.75" customHeight="1">
      <c r="A223" s="393" t="s">
        <v>692</v>
      </c>
      <c r="B223" s="335" t="s">
        <v>26</v>
      </c>
      <c r="C223" s="465" t="s">
        <v>681</v>
      </c>
      <c r="D223" s="109" t="s">
        <v>332</v>
      </c>
      <c r="E223" s="348" t="s">
        <v>682</v>
      </c>
      <c r="F223" s="349" t="s">
        <v>658</v>
      </c>
      <c r="G223" s="156" t="s">
        <v>1858</v>
      </c>
      <c r="H223" s="130">
        <v>0</v>
      </c>
      <c r="I223" s="156">
        <v>750000000</v>
      </c>
      <c r="J223" s="181" t="s">
        <v>1628</v>
      </c>
      <c r="K223" s="160" t="s">
        <v>1666</v>
      </c>
      <c r="L223" s="156" t="s">
        <v>2257</v>
      </c>
      <c r="M223" s="156" t="s">
        <v>32</v>
      </c>
      <c r="N223" s="156" t="s">
        <v>1626</v>
      </c>
      <c r="O223" s="156" t="s">
        <v>1687</v>
      </c>
      <c r="P223" s="156">
        <v>796</v>
      </c>
      <c r="Q223" s="156" t="s">
        <v>1635</v>
      </c>
      <c r="R223" s="161">
        <v>10</v>
      </c>
      <c r="S223" s="154">
        <v>0</v>
      </c>
      <c r="T223" s="154">
        <f t="shared" si="11"/>
        <v>0</v>
      </c>
      <c r="U223" s="154">
        <f t="shared" si="10"/>
        <v>0</v>
      </c>
      <c r="V223" s="156"/>
      <c r="W223" s="156">
        <v>2014</v>
      </c>
      <c r="X223" s="52">
        <v>7.11</v>
      </c>
    </row>
    <row r="224" spans="1:24" ht="102.75" customHeight="1">
      <c r="A224" s="393" t="s">
        <v>2259</v>
      </c>
      <c r="B224" s="335" t="s">
        <v>26</v>
      </c>
      <c r="C224" s="465" t="s">
        <v>681</v>
      </c>
      <c r="D224" s="109" t="s">
        <v>332</v>
      </c>
      <c r="E224" s="348" t="s">
        <v>682</v>
      </c>
      <c r="F224" s="349" t="s">
        <v>658</v>
      </c>
      <c r="G224" s="156" t="s">
        <v>2022</v>
      </c>
      <c r="H224" s="130">
        <v>0</v>
      </c>
      <c r="I224" s="156">
        <v>750000000</v>
      </c>
      <c r="J224" s="181" t="s">
        <v>1628</v>
      </c>
      <c r="K224" s="160" t="s">
        <v>1644</v>
      </c>
      <c r="L224" s="156" t="s">
        <v>2257</v>
      </c>
      <c r="M224" s="156" t="s">
        <v>32</v>
      </c>
      <c r="N224" s="156" t="s">
        <v>1626</v>
      </c>
      <c r="O224" s="156" t="s">
        <v>1687</v>
      </c>
      <c r="P224" s="156">
        <v>796</v>
      </c>
      <c r="Q224" s="156" t="s">
        <v>1635</v>
      </c>
      <c r="R224" s="161">
        <v>10</v>
      </c>
      <c r="S224" s="154">
        <f>674996*1.2</f>
        <v>809995.2</v>
      </c>
      <c r="T224" s="154">
        <f>R224*S224</f>
        <v>8099952</v>
      </c>
      <c r="U224" s="154">
        <f t="shared" si="10"/>
        <v>9071946.24</v>
      </c>
      <c r="V224" s="156"/>
      <c r="W224" s="156">
        <v>2014</v>
      </c>
      <c r="X224" s="52"/>
    </row>
    <row r="225" spans="1:24" ht="225" customHeight="1">
      <c r="A225" s="346" t="s">
        <v>693</v>
      </c>
      <c r="B225" s="335" t="s">
        <v>26</v>
      </c>
      <c r="C225" s="347" t="s">
        <v>694</v>
      </c>
      <c r="D225" s="352" t="s">
        <v>695</v>
      </c>
      <c r="E225" s="354" t="s">
        <v>2023</v>
      </c>
      <c r="F225" s="349" t="s">
        <v>658</v>
      </c>
      <c r="G225" s="168" t="s">
        <v>1858</v>
      </c>
      <c r="H225" s="274">
        <v>0</v>
      </c>
      <c r="I225" s="168">
        <v>750000000</v>
      </c>
      <c r="J225" s="336" t="s">
        <v>1859</v>
      </c>
      <c r="K225" s="350" t="s">
        <v>1666</v>
      </c>
      <c r="L225" s="168" t="s">
        <v>2024</v>
      </c>
      <c r="M225" s="168" t="s">
        <v>32</v>
      </c>
      <c r="N225" s="168" t="s">
        <v>1626</v>
      </c>
      <c r="O225" s="168" t="s">
        <v>2017</v>
      </c>
      <c r="P225" s="168">
        <v>796</v>
      </c>
      <c r="Q225" s="351" t="s">
        <v>1635</v>
      </c>
      <c r="R225" s="352">
        <v>4</v>
      </c>
      <c r="S225" s="154">
        <v>0</v>
      </c>
      <c r="T225" s="154">
        <v>0</v>
      </c>
      <c r="U225" s="154">
        <v>0</v>
      </c>
      <c r="V225" s="168"/>
      <c r="W225" s="168">
        <v>2014</v>
      </c>
      <c r="X225" s="325">
        <v>7.11</v>
      </c>
    </row>
    <row r="226" spans="1:24" ht="225" customHeight="1">
      <c r="A226" s="346" t="s">
        <v>2025</v>
      </c>
      <c r="B226" s="335" t="s">
        <v>26</v>
      </c>
      <c r="C226" s="347" t="s">
        <v>694</v>
      </c>
      <c r="D226" s="352" t="s">
        <v>695</v>
      </c>
      <c r="E226" s="354" t="s">
        <v>2023</v>
      </c>
      <c r="F226" s="349" t="s">
        <v>658</v>
      </c>
      <c r="G226" s="168" t="s">
        <v>1866</v>
      </c>
      <c r="H226" s="274">
        <v>0</v>
      </c>
      <c r="I226" s="168">
        <v>750000000</v>
      </c>
      <c r="J226" s="336" t="s">
        <v>1859</v>
      </c>
      <c r="K226" s="350" t="s">
        <v>1632</v>
      </c>
      <c r="L226" s="168" t="s">
        <v>2024</v>
      </c>
      <c r="M226" s="168" t="s">
        <v>32</v>
      </c>
      <c r="N226" s="168" t="s">
        <v>1626</v>
      </c>
      <c r="O226" s="168" t="s">
        <v>2017</v>
      </c>
      <c r="P226" s="168">
        <v>796</v>
      </c>
      <c r="Q226" s="351" t="s">
        <v>1635</v>
      </c>
      <c r="R226" s="352">
        <v>4</v>
      </c>
      <c r="S226" s="338">
        <f>900000*1.2</f>
        <v>1080000</v>
      </c>
      <c r="T226" s="338">
        <f>R226*S226</f>
        <v>4320000</v>
      </c>
      <c r="U226" s="338">
        <f>T226*1.12</f>
        <v>4838400</v>
      </c>
      <c r="V226" s="168"/>
      <c r="W226" s="168">
        <v>2014</v>
      </c>
      <c r="X226" s="325"/>
    </row>
    <row r="227" spans="1:24" ht="102.75" customHeight="1">
      <c r="A227" s="173" t="s">
        <v>696</v>
      </c>
      <c r="B227" s="9" t="s">
        <v>26</v>
      </c>
      <c r="C227" s="27" t="s">
        <v>684</v>
      </c>
      <c r="D227" s="29" t="s">
        <v>685</v>
      </c>
      <c r="E227" s="29" t="s">
        <v>686</v>
      </c>
      <c r="F227" s="14" t="s">
        <v>658</v>
      </c>
      <c r="G227" s="14" t="s">
        <v>1866</v>
      </c>
      <c r="H227" s="130">
        <v>0</v>
      </c>
      <c r="I227" s="156">
        <v>750000000</v>
      </c>
      <c r="J227" s="181" t="s">
        <v>1624</v>
      </c>
      <c r="K227" s="196" t="s">
        <v>1685</v>
      </c>
      <c r="L227" s="173" t="s">
        <v>1686</v>
      </c>
      <c r="M227" s="173" t="s">
        <v>32</v>
      </c>
      <c r="N227" s="173" t="s">
        <v>1626</v>
      </c>
      <c r="O227" s="173" t="s">
        <v>1687</v>
      </c>
      <c r="P227" s="173">
        <v>796</v>
      </c>
      <c r="Q227" s="173" t="s">
        <v>1635</v>
      </c>
      <c r="R227" s="109">
        <v>1</v>
      </c>
      <c r="S227" s="154">
        <f>T227/R227</f>
        <v>2350000</v>
      </c>
      <c r="T227" s="154">
        <v>2350000</v>
      </c>
      <c r="U227" s="154">
        <f t="shared" si="10"/>
        <v>2632000.0000000005</v>
      </c>
      <c r="V227" s="156"/>
      <c r="W227" s="156">
        <v>2014</v>
      </c>
      <c r="X227" s="52"/>
    </row>
    <row r="228" spans="1:24" ht="102.75" customHeight="1">
      <c r="A228" s="173" t="s">
        <v>697</v>
      </c>
      <c r="B228" s="9" t="s">
        <v>26</v>
      </c>
      <c r="C228" s="27" t="s">
        <v>684</v>
      </c>
      <c r="D228" s="29" t="s">
        <v>685</v>
      </c>
      <c r="E228" s="29" t="s">
        <v>686</v>
      </c>
      <c r="F228" s="14" t="s">
        <v>658</v>
      </c>
      <c r="G228" s="14" t="s">
        <v>1866</v>
      </c>
      <c r="H228" s="130">
        <v>0</v>
      </c>
      <c r="I228" s="156">
        <v>750000000</v>
      </c>
      <c r="J228" s="181" t="s">
        <v>1624</v>
      </c>
      <c r="K228" s="196" t="s">
        <v>1685</v>
      </c>
      <c r="L228" s="173" t="s">
        <v>1686</v>
      </c>
      <c r="M228" s="173" t="s">
        <v>32</v>
      </c>
      <c r="N228" s="173" t="s">
        <v>1626</v>
      </c>
      <c r="O228" s="173" t="s">
        <v>1687</v>
      </c>
      <c r="P228" s="173">
        <v>796</v>
      </c>
      <c r="Q228" s="173" t="s">
        <v>1635</v>
      </c>
      <c r="R228" s="109">
        <v>1</v>
      </c>
      <c r="S228" s="154">
        <v>950000</v>
      </c>
      <c r="T228" s="154">
        <f>R228*S228</f>
        <v>950000</v>
      </c>
      <c r="U228" s="154">
        <f t="shared" si="10"/>
        <v>1064000</v>
      </c>
      <c r="V228" s="156"/>
      <c r="W228" s="156">
        <v>2014</v>
      </c>
      <c r="X228" s="52"/>
    </row>
    <row r="229" spans="1:24" ht="102.75" customHeight="1">
      <c r="A229" s="173" t="s">
        <v>698</v>
      </c>
      <c r="B229" s="9" t="s">
        <v>26</v>
      </c>
      <c r="C229" s="30" t="s">
        <v>699</v>
      </c>
      <c r="D229" s="14" t="s">
        <v>700</v>
      </c>
      <c r="E229" s="30" t="s">
        <v>701</v>
      </c>
      <c r="F229" s="14" t="s">
        <v>658</v>
      </c>
      <c r="G229" s="14" t="s">
        <v>1866</v>
      </c>
      <c r="H229" s="130">
        <v>0</v>
      </c>
      <c r="I229" s="156">
        <v>750000000</v>
      </c>
      <c r="J229" s="181" t="s">
        <v>1624</v>
      </c>
      <c r="K229" s="196" t="s">
        <v>1685</v>
      </c>
      <c r="L229" s="173" t="s">
        <v>1686</v>
      </c>
      <c r="M229" s="173" t="s">
        <v>32</v>
      </c>
      <c r="N229" s="173" t="s">
        <v>1626</v>
      </c>
      <c r="O229" s="173" t="s">
        <v>1687</v>
      </c>
      <c r="P229" s="173">
        <v>796</v>
      </c>
      <c r="Q229" s="173" t="s">
        <v>1635</v>
      </c>
      <c r="R229" s="109">
        <v>2</v>
      </c>
      <c r="S229" s="154">
        <f>T229/R229</f>
        <v>230688</v>
      </c>
      <c r="T229" s="154">
        <v>461376</v>
      </c>
      <c r="U229" s="154">
        <f t="shared" si="10"/>
        <v>516741.12000000005</v>
      </c>
      <c r="V229" s="156"/>
      <c r="W229" s="156">
        <v>2014</v>
      </c>
      <c r="X229" s="52"/>
    </row>
    <row r="230" spans="1:24" ht="102.75" customHeight="1">
      <c r="A230" s="173" t="s">
        <v>702</v>
      </c>
      <c r="B230" s="9" t="s">
        <v>26</v>
      </c>
      <c r="C230" s="30" t="s">
        <v>703</v>
      </c>
      <c r="D230" s="14" t="s">
        <v>704</v>
      </c>
      <c r="E230" s="28" t="s">
        <v>705</v>
      </c>
      <c r="F230" s="14" t="s">
        <v>658</v>
      </c>
      <c r="G230" s="14" t="s">
        <v>1866</v>
      </c>
      <c r="H230" s="130">
        <v>0</v>
      </c>
      <c r="I230" s="156">
        <v>750000000</v>
      </c>
      <c r="J230" s="181" t="s">
        <v>1624</v>
      </c>
      <c r="K230" s="196" t="s">
        <v>1685</v>
      </c>
      <c r="L230" s="173" t="s">
        <v>1686</v>
      </c>
      <c r="M230" s="173" t="s">
        <v>32</v>
      </c>
      <c r="N230" s="173" t="s">
        <v>1626</v>
      </c>
      <c r="O230" s="173" t="s">
        <v>1687</v>
      </c>
      <c r="P230" s="173">
        <v>796</v>
      </c>
      <c r="Q230" s="173" t="s">
        <v>1635</v>
      </c>
      <c r="R230" s="153">
        <v>4</v>
      </c>
      <c r="S230" s="154">
        <f>T230/R230</f>
        <v>208976</v>
      </c>
      <c r="T230" s="154">
        <v>835904</v>
      </c>
      <c r="U230" s="154">
        <f t="shared" si="10"/>
        <v>936212.4800000001</v>
      </c>
      <c r="V230" s="156"/>
      <c r="W230" s="156">
        <v>2014</v>
      </c>
      <c r="X230" s="52"/>
    </row>
    <row r="231" spans="1:24" ht="102.75" customHeight="1">
      <c r="A231" s="173" t="s">
        <v>706</v>
      </c>
      <c r="B231" s="9" t="s">
        <v>26</v>
      </c>
      <c r="C231" s="14" t="s">
        <v>707</v>
      </c>
      <c r="D231" s="30" t="s">
        <v>670</v>
      </c>
      <c r="E231" s="173" t="s">
        <v>671</v>
      </c>
      <c r="F231" s="14" t="s">
        <v>658</v>
      </c>
      <c r="G231" s="14" t="s">
        <v>1866</v>
      </c>
      <c r="H231" s="130">
        <v>0</v>
      </c>
      <c r="I231" s="156">
        <v>750000000</v>
      </c>
      <c r="J231" s="181" t="s">
        <v>1624</v>
      </c>
      <c r="K231" s="196" t="s">
        <v>1685</v>
      </c>
      <c r="L231" s="173" t="s">
        <v>1686</v>
      </c>
      <c r="M231" s="173" t="s">
        <v>32</v>
      </c>
      <c r="N231" s="173" t="s">
        <v>1626</v>
      </c>
      <c r="O231" s="173" t="s">
        <v>1687</v>
      </c>
      <c r="P231" s="173">
        <v>796</v>
      </c>
      <c r="Q231" s="173" t="s">
        <v>1635</v>
      </c>
      <c r="R231" s="78">
        <v>30</v>
      </c>
      <c r="S231" s="154">
        <v>26600</v>
      </c>
      <c r="T231" s="154">
        <f>R231*S231</f>
        <v>798000</v>
      </c>
      <c r="U231" s="154">
        <f t="shared" si="10"/>
        <v>893760.0000000001</v>
      </c>
      <c r="V231" s="156"/>
      <c r="W231" s="156">
        <v>2014</v>
      </c>
      <c r="X231" s="52"/>
    </row>
    <row r="232" spans="1:24" ht="102.75" customHeight="1">
      <c r="A232" s="393" t="s">
        <v>708</v>
      </c>
      <c r="B232" s="335" t="s">
        <v>26</v>
      </c>
      <c r="C232" s="153" t="s">
        <v>176</v>
      </c>
      <c r="D232" s="348" t="s">
        <v>709</v>
      </c>
      <c r="E232" s="348" t="s">
        <v>178</v>
      </c>
      <c r="F232" s="348" t="s">
        <v>710</v>
      </c>
      <c r="G232" s="156" t="s">
        <v>1866</v>
      </c>
      <c r="H232" s="130">
        <v>0</v>
      </c>
      <c r="I232" s="156">
        <v>750000000</v>
      </c>
      <c r="J232" s="181" t="s">
        <v>1628</v>
      </c>
      <c r="K232" s="160" t="s">
        <v>1632</v>
      </c>
      <c r="L232" s="181" t="s">
        <v>1628</v>
      </c>
      <c r="M232" s="156" t="s">
        <v>32</v>
      </c>
      <c r="N232" s="156" t="s">
        <v>1644</v>
      </c>
      <c r="O232" s="156" t="s">
        <v>1687</v>
      </c>
      <c r="P232" s="153">
        <v>796</v>
      </c>
      <c r="Q232" s="156" t="s">
        <v>1635</v>
      </c>
      <c r="R232" s="156">
        <v>1</v>
      </c>
      <c r="S232" s="154">
        <v>0</v>
      </c>
      <c r="T232" s="154">
        <f>S232</f>
        <v>0</v>
      </c>
      <c r="U232" s="154">
        <f t="shared" si="10"/>
        <v>0</v>
      </c>
      <c r="V232" s="156"/>
      <c r="W232" s="156">
        <v>2014</v>
      </c>
      <c r="X232" s="52">
        <v>11.14</v>
      </c>
    </row>
    <row r="233" spans="1:24" ht="102.75" customHeight="1">
      <c r="A233" s="393" t="s">
        <v>2260</v>
      </c>
      <c r="B233" s="335" t="s">
        <v>26</v>
      </c>
      <c r="C233" s="153" t="s">
        <v>176</v>
      </c>
      <c r="D233" s="348" t="s">
        <v>709</v>
      </c>
      <c r="E233" s="348" t="s">
        <v>178</v>
      </c>
      <c r="F233" s="348" t="s">
        <v>710</v>
      </c>
      <c r="G233" s="156" t="s">
        <v>1866</v>
      </c>
      <c r="H233" s="130">
        <v>0</v>
      </c>
      <c r="I233" s="156">
        <v>750000000</v>
      </c>
      <c r="J233" s="181" t="s">
        <v>1628</v>
      </c>
      <c r="K233" s="160" t="s">
        <v>1644</v>
      </c>
      <c r="L233" s="181" t="s">
        <v>1628</v>
      </c>
      <c r="M233" s="156" t="s">
        <v>32</v>
      </c>
      <c r="N233" s="156" t="s">
        <v>1670</v>
      </c>
      <c r="O233" s="156" t="s">
        <v>1687</v>
      </c>
      <c r="P233" s="153">
        <v>796</v>
      </c>
      <c r="Q233" s="156" t="s">
        <v>1635</v>
      </c>
      <c r="R233" s="156">
        <v>1</v>
      </c>
      <c r="S233" s="154">
        <v>48150</v>
      </c>
      <c r="T233" s="154">
        <f>S233</f>
        <v>48150</v>
      </c>
      <c r="U233" s="154">
        <f t="shared" si="10"/>
        <v>53928.00000000001</v>
      </c>
      <c r="V233" s="156"/>
      <c r="W233" s="156">
        <v>2014</v>
      </c>
      <c r="X233" s="60"/>
    </row>
    <row r="234" spans="1:24" ht="102.75" customHeight="1">
      <c r="A234" s="393" t="s">
        <v>711</v>
      </c>
      <c r="B234" s="335" t="s">
        <v>26</v>
      </c>
      <c r="C234" s="153" t="s">
        <v>176</v>
      </c>
      <c r="D234" s="348" t="s">
        <v>709</v>
      </c>
      <c r="E234" s="348" t="s">
        <v>178</v>
      </c>
      <c r="F234" s="349" t="s">
        <v>712</v>
      </c>
      <c r="G234" s="156" t="s">
        <v>1866</v>
      </c>
      <c r="H234" s="130">
        <v>0</v>
      </c>
      <c r="I234" s="156">
        <v>750000000</v>
      </c>
      <c r="J234" s="181" t="s">
        <v>1628</v>
      </c>
      <c r="K234" s="160" t="s">
        <v>1632</v>
      </c>
      <c r="L234" s="181" t="s">
        <v>1628</v>
      </c>
      <c r="M234" s="156" t="s">
        <v>32</v>
      </c>
      <c r="N234" s="156" t="s">
        <v>1644</v>
      </c>
      <c r="O234" s="156" t="s">
        <v>1687</v>
      </c>
      <c r="P234" s="156">
        <v>796</v>
      </c>
      <c r="Q234" s="156" t="s">
        <v>1635</v>
      </c>
      <c r="R234" s="156">
        <v>10</v>
      </c>
      <c r="S234" s="154">
        <v>0</v>
      </c>
      <c r="T234" s="154">
        <v>0</v>
      </c>
      <c r="U234" s="154">
        <v>0</v>
      </c>
      <c r="V234" s="156"/>
      <c r="W234" s="156">
        <v>2014</v>
      </c>
      <c r="X234" s="52">
        <v>11.14</v>
      </c>
    </row>
    <row r="235" spans="1:24" ht="102.75" customHeight="1">
      <c r="A235" s="393" t="s">
        <v>2261</v>
      </c>
      <c r="B235" s="335" t="s">
        <v>26</v>
      </c>
      <c r="C235" s="153" t="s">
        <v>176</v>
      </c>
      <c r="D235" s="348" t="s">
        <v>709</v>
      </c>
      <c r="E235" s="348" t="s">
        <v>178</v>
      </c>
      <c r="F235" s="349" t="s">
        <v>712</v>
      </c>
      <c r="G235" s="156" t="s">
        <v>1866</v>
      </c>
      <c r="H235" s="130">
        <v>0</v>
      </c>
      <c r="I235" s="156">
        <v>750000000</v>
      </c>
      <c r="J235" s="181" t="s">
        <v>1628</v>
      </c>
      <c r="K235" s="160" t="s">
        <v>1644</v>
      </c>
      <c r="L235" s="181" t="s">
        <v>1628</v>
      </c>
      <c r="M235" s="156" t="s">
        <v>32</v>
      </c>
      <c r="N235" s="156" t="s">
        <v>1670</v>
      </c>
      <c r="O235" s="156" t="s">
        <v>1687</v>
      </c>
      <c r="P235" s="156">
        <v>796</v>
      </c>
      <c r="Q235" s="156" t="s">
        <v>1635</v>
      </c>
      <c r="R235" s="156">
        <v>10</v>
      </c>
      <c r="S235" s="154">
        <f>T235/R235</f>
        <v>612500</v>
      </c>
      <c r="T235" s="154">
        <v>6125000</v>
      </c>
      <c r="U235" s="154">
        <f>T235*1.12</f>
        <v>6860000.000000001</v>
      </c>
      <c r="V235" s="156"/>
      <c r="W235" s="156">
        <v>2014</v>
      </c>
      <c r="X235" s="60"/>
    </row>
    <row r="236" spans="1:24" ht="102.75" customHeight="1">
      <c r="A236" s="393" t="s">
        <v>713</v>
      </c>
      <c r="B236" s="335" t="s">
        <v>26</v>
      </c>
      <c r="C236" s="153" t="s">
        <v>176</v>
      </c>
      <c r="D236" s="348" t="s">
        <v>709</v>
      </c>
      <c r="E236" s="348" t="s">
        <v>178</v>
      </c>
      <c r="F236" s="349" t="s">
        <v>714</v>
      </c>
      <c r="G236" s="156" t="s">
        <v>1866</v>
      </c>
      <c r="H236" s="130">
        <v>0</v>
      </c>
      <c r="I236" s="156">
        <v>750000000</v>
      </c>
      <c r="J236" s="181" t="s">
        <v>1628</v>
      </c>
      <c r="K236" s="160" t="s">
        <v>1632</v>
      </c>
      <c r="L236" s="181" t="s">
        <v>1628</v>
      </c>
      <c r="M236" s="156" t="s">
        <v>32</v>
      </c>
      <c r="N236" s="156" t="s">
        <v>1644</v>
      </c>
      <c r="O236" s="156" t="s">
        <v>1687</v>
      </c>
      <c r="P236" s="156">
        <v>796</v>
      </c>
      <c r="Q236" s="156" t="s">
        <v>1635</v>
      </c>
      <c r="R236" s="156">
        <v>37</v>
      </c>
      <c r="S236" s="154">
        <v>0</v>
      </c>
      <c r="T236" s="154">
        <v>0</v>
      </c>
      <c r="U236" s="154">
        <v>0</v>
      </c>
      <c r="V236" s="156"/>
      <c r="W236" s="156">
        <v>2014</v>
      </c>
      <c r="X236" s="52">
        <v>11.14</v>
      </c>
    </row>
    <row r="237" spans="1:24" ht="102.75" customHeight="1">
      <c r="A237" s="393" t="s">
        <v>2262</v>
      </c>
      <c r="B237" s="335" t="s">
        <v>26</v>
      </c>
      <c r="C237" s="153" t="s">
        <v>176</v>
      </c>
      <c r="D237" s="348" t="s">
        <v>709</v>
      </c>
      <c r="E237" s="348" t="s">
        <v>178</v>
      </c>
      <c r="F237" s="349" t="s">
        <v>714</v>
      </c>
      <c r="G237" s="156" t="s">
        <v>1866</v>
      </c>
      <c r="H237" s="130">
        <v>0</v>
      </c>
      <c r="I237" s="156">
        <v>750000000</v>
      </c>
      <c r="J237" s="181" t="s">
        <v>1628</v>
      </c>
      <c r="K237" s="160" t="s">
        <v>1644</v>
      </c>
      <c r="L237" s="181" t="s">
        <v>1628</v>
      </c>
      <c r="M237" s="156" t="s">
        <v>32</v>
      </c>
      <c r="N237" s="156" t="s">
        <v>1670</v>
      </c>
      <c r="O237" s="156" t="s">
        <v>1687</v>
      </c>
      <c r="P237" s="156">
        <v>796</v>
      </c>
      <c r="Q237" s="156" t="s">
        <v>1635</v>
      </c>
      <c r="R237" s="156">
        <v>37</v>
      </c>
      <c r="S237" s="154">
        <f>T237/R237</f>
        <v>20866.972972972973</v>
      </c>
      <c r="T237" s="154">
        <v>772078</v>
      </c>
      <c r="U237" s="154">
        <f>T237*1.12</f>
        <v>864727.3600000001</v>
      </c>
      <c r="V237" s="156"/>
      <c r="W237" s="156">
        <v>2014</v>
      </c>
      <c r="X237" s="60"/>
    </row>
    <row r="238" spans="1:24" ht="102.75" customHeight="1">
      <c r="A238" s="173" t="s">
        <v>715</v>
      </c>
      <c r="B238" s="9" t="s">
        <v>26</v>
      </c>
      <c r="C238" s="14" t="s">
        <v>716</v>
      </c>
      <c r="D238" s="14" t="s">
        <v>162</v>
      </c>
      <c r="E238" s="14" t="s">
        <v>717</v>
      </c>
      <c r="F238" s="31"/>
      <c r="G238" s="14" t="s">
        <v>1866</v>
      </c>
      <c r="H238" s="130">
        <v>0</v>
      </c>
      <c r="I238" s="156">
        <v>750000000</v>
      </c>
      <c r="J238" s="181" t="s">
        <v>1624</v>
      </c>
      <c r="K238" s="196" t="s">
        <v>1632</v>
      </c>
      <c r="L238" s="181" t="s">
        <v>1624</v>
      </c>
      <c r="M238" s="173" t="s">
        <v>32</v>
      </c>
      <c r="N238" s="173" t="s">
        <v>1644</v>
      </c>
      <c r="O238" s="173" t="s">
        <v>1687</v>
      </c>
      <c r="P238" s="173">
        <v>839</v>
      </c>
      <c r="Q238" s="173" t="s">
        <v>1651</v>
      </c>
      <c r="R238" s="156">
        <v>2</v>
      </c>
      <c r="S238" s="154">
        <f>T238/R238</f>
        <v>335000</v>
      </c>
      <c r="T238" s="154">
        <v>670000</v>
      </c>
      <c r="U238" s="154">
        <f t="shared" si="10"/>
        <v>750400.0000000001</v>
      </c>
      <c r="V238" s="156"/>
      <c r="W238" s="156">
        <v>2014</v>
      </c>
      <c r="X238" s="52"/>
    </row>
    <row r="239" spans="1:24" ht="102.75" customHeight="1">
      <c r="A239" s="173" t="s">
        <v>718</v>
      </c>
      <c r="B239" s="9" t="s">
        <v>26</v>
      </c>
      <c r="C239" s="14" t="s">
        <v>719</v>
      </c>
      <c r="D239" s="31" t="s">
        <v>720</v>
      </c>
      <c r="E239" s="31" t="s">
        <v>721</v>
      </c>
      <c r="F239" s="31" t="s">
        <v>722</v>
      </c>
      <c r="G239" s="14" t="s">
        <v>1866</v>
      </c>
      <c r="H239" s="130">
        <v>0</v>
      </c>
      <c r="I239" s="156">
        <v>750000000</v>
      </c>
      <c r="J239" s="181" t="s">
        <v>1624</v>
      </c>
      <c r="K239" s="196" t="s">
        <v>1632</v>
      </c>
      <c r="L239" s="181" t="s">
        <v>1624</v>
      </c>
      <c r="M239" s="173" t="s">
        <v>32</v>
      </c>
      <c r="N239" s="173" t="s">
        <v>1644</v>
      </c>
      <c r="O239" s="173" t="s">
        <v>1687</v>
      </c>
      <c r="P239" s="173">
        <v>796</v>
      </c>
      <c r="Q239" s="173" t="s">
        <v>1635</v>
      </c>
      <c r="R239" s="156">
        <v>14</v>
      </c>
      <c r="S239" s="154">
        <f>T239/R239</f>
        <v>156417.85714285713</v>
      </c>
      <c r="T239" s="154">
        <v>2189850</v>
      </c>
      <c r="U239" s="154">
        <f t="shared" si="10"/>
        <v>2452632.0000000005</v>
      </c>
      <c r="V239" s="156"/>
      <c r="W239" s="156">
        <v>2014</v>
      </c>
      <c r="X239" s="52"/>
    </row>
    <row r="240" spans="1:24" ht="102.75" customHeight="1">
      <c r="A240" s="173" t="s">
        <v>723</v>
      </c>
      <c r="B240" s="9" t="s">
        <v>26</v>
      </c>
      <c r="C240" s="14" t="s">
        <v>724</v>
      </c>
      <c r="D240" s="14" t="s">
        <v>725</v>
      </c>
      <c r="E240" s="14" t="s">
        <v>726</v>
      </c>
      <c r="F240" s="14"/>
      <c r="G240" s="14" t="s">
        <v>1866</v>
      </c>
      <c r="H240" s="130">
        <v>0</v>
      </c>
      <c r="I240" s="156">
        <v>750000000</v>
      </c>
      <c r="J240" s="181" t="s">
        <v>1624</v>
      </c>
      <c r="K240" s="196" t="s">
        <v>1632</v>
      </c>
      <c r="L240" s="181" t="s">
        <v>1624</v>
      </c>
      <c r="M240" s="173" t="s">
        <v>32</v>
      </c>
      <c r="N240" s="173" t="s">
        <v>1644</v>
      </c>
      <c r="O240" s="173" t="s">
        <v>1687</v>
      </c>
      <c r="P240" s="173">
        <v>796</v>
      </c>
      <c r="Q240" s="173" t="s">
        <v>1635</v>
      </c>
      <c r="R240" s="155">
        <v>3</v>
      </c>
      <c r="S240" s="154">
        <f>T240/R240</f>
        <v>7142.857142857141</v>
      </c>
      <c r="T240" s="154">
        <v>21428.571428571424</v>
      </c>
      <c r="U240" s="154">
        <f>T240*1.12</f>
        <v>23999.999999999996</v>
      </c>
      <c r="V240" s="156"/>
      <c r="W240" s="156">
        <v>2014</v>
      </c>
      <c r="X240" s="60"/>
    </row>
    <row r="241" spans="1:24" ht="102.75" customHeight="1">
      <c r="A241" s="173" t="s">
        <v>727</v>
      </c>
      <c r="B241" s="9" t="s">
        <v>26</v>
      </c>
      <c r="C241" s="14" t="s">
        <v>728</v>
      </c>
      <c r="D241" s="31" t="s">
        <v>729</v>
      </c>
      <c r="E241" s="31" t="s">
        <v>730</v>
      </c>
      <c r="F241" s="14"/>
      <c r="G241" s="14" t="s">
        <v>1866</v>
      </c>
      <c r="H241" s="130">
        <v>0</v>
      </c>
      <c r="I241" s="156">
        <v>750000000</v>
      </c>
      <c r="J241" s="181" t="s">
        <v>1624</v>
      </c>
      <c r="K241" s="196" t="s">
        <v>1632</v>
      </c>
      <c r="L241" s="181" t="s">
        <v>1624</v>
      </c>
      <c r="M241" s="173" t="s">
        <v>32</v>
      </c>
      <c r="N241" s="173" t="s">
        <v>1644</v>
      </c>
      <c r="O241" s="173" t="s">
        <v>1687</v>
      </c>
      <c r="P241" s="173">
        <v>796</v>
      </c>
      <c r="Q241" s="173" t="s">
        <v>1635</v>
      </c>
      <c r="R241" s="155">
        <v>20</v>
      </c>
      <c r="S241" s="154">
        <f aca="true" t="shared" si="12" ref="S241:S248">T241/R241</f>
        <v>892.8571428571428</v>
      </c>
      <c r="T241" s="154">
        <v>17857.142857142855</v>
      </c>
      <c r="U241" s="154">
        <f>T241*1.12</f>
        <v>20000</v>
      </c>
      <c r="V241" s="156"/>
      <c r="W241" s="156">
        <v>2014</v>
      </c>
      <c r="X241" s="60"/>
    </row>
    <row r="242" spans="1:24" ht="102.75" customHeight="1">
      <c r="A242" s="173" t="s">
        <v>731</v>
      </c>
      <c r="B242" s="9" t="s">
        <v>26</v>
      </c>
      <c r="C242" s="14" t="s">
        <v>732</v>
      </c>
      <c r="D242" s="14" t="s">
        <v>733</v>
      </c>
      <c r="E242" s="14" t="s">
        <v>734</v>
      </c>
      <c r="F242" s="14"/>
      <c r="G242" s="14" t="s">
        <v>1866</v>
      </c>
      <c r="H242" s="130">
        <v>0</v>
      </c>
      <c r="I242" s="156">
        <v>750000000</v>
      </c>
      <c r="J242" s="181" t="s">
        <v>1624</v>
      </c>
      <c r="K242" s="196" t="s">
        <v>1632</v>
      </c>
      <c r="L242" s="181" t="s">
        <v>1624</v>
      </c>
      <c r="M242" s="173" t="s">
        <v>32</v>
      </c>
      <c r="N242" s="173" t="s">
        <v>1644</v>
      </c>
      <c r="O242" s="173" t="s">
        <v>1687</v>
      </c>
      <c r="P242" s="173">
        <v>796</v>
      </c>
      <c r="Q242" s="173" t="s">
        <v>1635</v>
      </c>
      <c r="R242" s="156">
        <v>25</v>
      </c>
      <c r="S242" s="154">
        <f t="shared" si="12"/>
        <v>34900</v>
      </c>
      <c r="T242" s="154">
        <v>872500</v>
      </c>
      <c r="U242" s="154">
        <f>T242*1.12</f>
        <v>977200.0000000001</v>
      </c>
      <c r="V242" s="156"/>
      <c r="W242" s="156">
        <v>2014</v>
      </c>
      <c r="X242" s="60"/>
    </row>
    <row r="243" spans="1:24" ht="102.75" customHeight="1">
      <c r="A243" s="173" t="s">
        <v>735</v>
      </c>
      <c r="B243" s="9" t="s">
        <v>26</v>
      </c>
      <c r="C243" s="27" t="s">
        <v>736</v>
      </c>
      <c r="D243" s="27" t="s">
        <v>737</v>
      </c>
      <c r="E243" s="27" t="s">
        <v>738</v>
      </c>
      <c r="F243" s="27"/>
      <c r="G243" s="14" t="s">
        <v>1866</v>
      </c>
      <c r="H243" s="130">
        <v>0</v>
      </c>
      <c r="I243" s="156">
        <v>750000000</v>
      </c>
      <c r="J243" s="181" t="s">
        <v>1624</v>
      </c>
      <c r="K243" s="196" t="s">
        <v>1632</v>
      </c>
      <c r="L243" s="181" t="s">
        <v>1624</v>
      </c>
      <c r="M243" s="173" t="s">
        <v>32</v>
      </c>
      <c r="N243" s="173" t="s">
        <v>1644</v>
      </c>
      <c r="O243" s="173" t="s">
        <v>1687</v>
      </c>
      <c r="P243" s="173">
        <v>796</v>
      </c>
      <c r="Q243" s="173" t="s">
        <v>1635</v>
      </c>
      <c r="R243" s="156">
        <v>50</v>
      </c>
      <c r="S243" s="154">
        <f t="shared" si="12"/>
        <v>7142.857142857142</v>
      </c>
      <c r="T243" s="154">
        <v>357142.8571428571</v>
      </c>
      <c r="U243" s="154">
        <f aca="true" t="shared" si="13" ref="U243:U295">T243*1.12</f>
        <v>400000</v>
      </c>
      <c r="V243" s="156"/>
      <c r="W243" s="156">
        <v>2014</v>
      </c>
      <c r="X243" s="60"/>
    </row>
    <row r="244" spans="1:24" ht="102.75" customHeight="1">
      <c r="A244" s="173" t="s">
        <v>739</v>
      </c>
      <c r="B244" s="9" t="s">
        <v>26</v>
      </c>
      <c r="C244" s="27" t="s">
        <v>740</v>
      </c>
      <c r="D244" s="27" t="s">
        <v>741</v>
      </c>
      <c r="E244" s="27" t="s">
        <v>742</v>
      </c>
      <c r="F244" s="27"/>
      <c r="G244" s="14" t="s">
        <v>1866</v>
      </c>
      <c r="H244" s="130">
        <v>0</v>
      </c>
      <c r="I244" s="156">
        <v>750000000</v>
      </c>
      <c r="J244" s="181" t="s">
        <v>1624</v>
      </c>
      <c r="K244" s="196" t="s">
        <v>1632</v>
      </c>
      <c r="L244" s="181" t="s">
        <v>1624</v>
      </c>
      <c r="M244" s="173" t="s">
        <v>32</v>
      </c>
      <c r="N244" s="173" t="s">
        <v>1644</v>
      </c>
      <c r="O244" s="173" t="s">
        <v>1687</v>
      </c>
      <c r="P244" s="173">
        <v>796</v>
      </c>
      <c r="Q244" s="173" t="s">
        <v>1635</v>
      </c>
      <c r="R244" s="156">
        <v>50</v>
      </c>
      <c r="S244" s="154">
        <f t="shared" si="12"/>
        <v>3571.4285714285797</v>
      </c>
      <c r="T244" s="154">
        <v>178571.428571429</v>
      </c>
      <c r="U244" s="154">
        <f t="shared" si="13"/>
        <v>200000.0000000005</v>
      </c>
      <c r="V244" s="156"/>
      <c r="W244" s="156">
        <v>2014</v>
      </c>
      <c r="X244" s="60"/>
    </row>
    <row r="245" spans="1:24" ht="102.75" customHeight="1">
      <c r="A245" s="173" t="s">
        <v>743</v>
      </c>
      <c r="B245" s="9" t="s">
        <v>26</v>
      </c>
      <c r="C245" s="14" t="s">
        <v>744</v>
      </c>
      <c r="D245" s="31" t="s">
        <v>745</v>
      </c>
      <c r="E245" s="31" t="s">
        <v>746</v>
      </c>
      <c r="F245" s="31"/>
      <c r="G245" s="14" t="s">
        <v>1866</v>
      </c>
      <c r="H245" s="130">
        <v>0</v>
      </c>
      <c r="I245" s="156">
        <v>750000000</v>
      </c>
      <c r="J245" s="181" t="s">
        <v>1624</v>
      </c>
      <c r="K245" s="196" t="s">
        <v>1632</v>
      </c>
      <c r="L245" s="181" t="s">
        <v>1624</v>
      </c>
      <c r="M245" s="173" t="s">
        <v>32</v>
      </c>
      <c r="N245" s="173" t="s">
        <v>1644</v>
      </c>
      <c r="O245" s="173" t="s">
        <v>1687</v>
      </c>
      <c r="P245" s="173">
        <v>796</v>
      </c>
      <c r="Q245" s="173" t="s">
        <v>1635</v>
      </c>
      <c r="R245" s="134">
        <v>150</v>
      </c>
      <c r="S245" s="154">
        <f t="shared" si="12"/>
        <v>102.5</v>
      </c>
      <c r="T245" s="154">
        <v>15375</v>
      </c>
      <c r="U245" s="154">
        <f t="shared" si="13"/>
        <v>17220</v>
      </c>
      <c r="V245" s="156"/>
      <c r="W245" s="156">
        <v>2014</v>
      </c>
      <c r="X245" s="60"/>
    </row>
    <row r="246" spans="1:24" ht="102.75" customHeight="1">
      <c r="A246" s="173" t="s">
        <v>747</v>
      </c>
      <c r="B246" s="9" t="s">
        <v>26</v>
      </c>
      <c r="C246" s="14" t="s">
        <v>748</v>
      </c>
      <c r="D246" s="31" t="s">
        <v>745</v>
      </c>
      <c r="E246" s="190" t="s">
        <v>749</v>
      </c>
      <c r="F246" s="31"/>
      <c r="G246" s="14" t="s">
        <v>1866</v>
      </c>
      <c r="H246" s="130">
        <v>0</v>
      </c>
      <c r="I246" s="156">
        <v>750000000</v>
      </c>
      <c r="J246" s="181" t="s">
        <v>1624</v>
      </c>
      <c r="K246" s="196" t="s">
        <v>1632</v>
      </c>
      <c r="L246" s="181" t="s">
        <v>1624</v>
      </c>
      <c r="M246" s="173" t="s">
        <v>32</v>
      </c>
      <c r="N246" s="173" t="s">
        <v>1644</v>
      </c>
      <c r="O246" s="173" t="s">
        <v>1687</v>
      </c>
      <c r="P246" s="173">
        <v>796</v>
      </c>
      <c r="Q246" s="173" t="s">
        <v>1635</v>
      </c>
      <c r="R246" s="134">
        <v>80</v>
      </c>
      <c r="S246" s="154">
        <f t="shared" si="12"/>
        <v>102.5</v>
      </c>
      <c r="T246" s="154">
        <v>8200</v>
      </c>
      <c r="U246" s="154">
        <f t="shared" si="13"/>
        <v>9184</v>
      </c>
      <c r="V246" s="156"/>
      <c r="W246" s="156">
        <v>2014</v>
      </c>
      <c r="X246" s="60"/>
    </row>
    <row r="247" spans="1:24" ht="102.75" customHeight="1">
      <c r="A247" s="173" t="s">
        <v>750</v>
      </c>
      <c r="B247" s="9" t="s">
        <v>26</v>
      </c>
      <c r="C247" s="14" t="s">
        <v>751</v>
      </c>
      <c r="D247" s="31" t="s">
        <v>752</v>
      </c>
      <c r="E247" s="31" t="s">
        <v>753</v>
      </c>
      <c r="F247" s="31"/>
      <c r="G247" s="14" t="s">
        <v>1866</v>
      </c>
      <c r="H247" s="130">
        <v>0</v>
      </c>
      <c r="I247" s="156">
        <v>750000000</v>
      </c>
      <c r="J247" s="181" t="s">
        <v>1624</v>
      </c>
      <c r="K247" s="196" t="s">
        <v>1632</v>
      </c>
      <c r="L247" s="181" t="s">
        <v>1624</v>
      </c>
      <c r="M247" s="173" t="s">
        <v>32</v>
      </c>
      <c r="N247" s="173" t="s">
        <v>1644</v>
      </c>
      <c r="O247" s="173" t="s">
        <v>1687</v>
      </c>
      <c r="P247" s="173">
        <v>796</v>
      </c>
      <c r="Q247" s="173" t="s">
        <v>1635</v>
      </c>
      <c r="R247" s="134">
        <v>500</v>
      </c>
      <c r="S247" s="154">
        <f>T247/R247</f>
        <v>33</v>
      </c>
      <c r="T247" s="154">
        <v>16500</v>
      </c>
      <c r="U247" s="154">
        <f>T247*1.12</f>
        <v>18480</v>
      </c>
      <c r="V247" s="156"/>
      <c r="W247" s="156">
        <v>2014</v>
      </c>
      <c r="X247" s="60"/>
    </row>
    <row r="248" spans="1:24" ht="102.75" customHeight="1">
      <c r="A248" s="173" t="s">
        <v>754</v>
      </c>
      <c r="B248" s="9" t="s">
        <v>26</v>
      </c>
      <c r="C248" s="14" t="s">
        <v>755</v>
      </c>
      <c r="D248" s="31" t="s">
        <v>756</v>
      </c>
      <c r="E248" s="31" t="s">
        <v>757</v>
      </c>
      <c r="F248" s="31"/>
      <c r="G248" s="14" t="s">
        <v>1866</v>
      </c>
      <c r="H248" s="130">
        <v>0</v>
      </c>
      <c r="I248" s="156">
        <v>750000000</v>
      </c>
      <c r="J248" s="181" t="s">
        <v>1624</v>
      </c>
      <c r="K248" s="196" t="s">
        <v>1632</v>
      </c>
      <c r="L248" s="181" t="s">
        <v>1624</v>
      </c>
      <c r="M248" s="173" t="s">
        <v>32</v>
      </c>
      <c r="N248" s="173" t="s">
        <v>1644</v>
      </c>
      <c r="O248" s="173" t="s">
        <v>1687</v>
      </c>
      <c r="P248" s="173">
        <v>796</v>
      </c>
      <c r="Q248" s="173" t="s">
        <v>1635</v>
      </c>
      <c r="R248" s="156">
        <v>12</v>
      </c>
      <c r="S248" s="154">
        <f t="shared" si="12"/>
        <v>5357.142857142857</v>
      </c>
      <c r="T248" s="154">
        <v>64285.71428571428</v>
      </c>
      <c r="U248" s="154">
        <f t="shared" si="13"/>
        <v>72000</v>
      </c>
      <c r="V248" s="156"/>
      <c r="W248" s="156">
        <v>2014</v>
      </c>
      <c r="X248" s="60"/>
    </row>
    <row r="249" spans="1:24" ht="102.75" customHeight="1">
      <c r="A249" s="173" t="s">
        <v>758</v>
      </c>
      <c r="B249" s="9" t="s">
        <v>26</v>
      </c>
      <c r="C249" s="14" t="s">
        <v>759</v>
      </c>
      <c r="D249" s="190" t="s">
        <v>760</v>
      </c>
      <c r="E249" s="190" t="s">
        <v>761</v>
      </c>
      <c r="F249" s="31"/>
      <c r="G249" s="14" t="s">
        <v>1866</v>
      </c>
      <c r="H249" s="130">
        <v>0</v>
      </c>
      <c r="I249" s="156">
        <v>750000000</v>
      </c>
      <c r="J249" s="181" t="s">
        <v>1624</v>
      </c>
      <c r="K249" s="196" t="s">
        <v>1666</v>
      </c>
      <c r="L249" s="181" t="s">
        <v>1624</v>
      </c>
      <c r="M249" s="173" t="s">
        <v>32</v>
      </c>
      <c r="N249" s="173" t="s">
        <v>1644</v>
      </c>
      <c r="O249" s="173" t="s">
        <v>1687</v>
      </c>
      <c r="P249" s="173">
        <v>796</v>
      </c>
      <c r="Q249" s="173" t="s">
        <v>1635</v>
      </c>
      <c r="R249" s="156">
        <v>6</v>
      </c>
      <c r="S249" s="154">
        <v>529419.6428571428</v>
      </c>
      <c r="T249" s="154">
        <f>R249*S249</f>
        <v>3176517.8571428573</v>
      </c>
      <c r="U249" s="154">
        <f t="shared" si="13"/>
        <v>3557700.0000000005</v>
      </c>
      <c r="V249" s="156"/>
      <c r="W249" s="156">
        <v>2014</v>
      </c>
      <c r="X249" s="60"/>
    </row>
    <row r="250" spans="1:24" ht="102.75" customHeight="1">
      <c r="A250" s="173" t="s">
        <v>762</v>
      </c>
      <c r="B250" s="9" t="s">
        <v>26</v>
      </c>
      <c r="C250" s="14" t="s">
        <v>763</v>
      </c>
      <c r="D250" s="190" t="s">
        <v>764</v>
      </c>
      <c r="E250" s="190" t="s">
        <v>765</v>
      </c>
      <c r="F250" s="31"/>
      <c r="G250" s="14" t="s">
        <v>1866</v>
      </c>
      <c r="H250" s="130">
        <v>0</v>
      </c>
      <c r="I250" s="156">
        <v>750000000</v>
      </c>
      <c r="J250" s="181" t="s">
        <v>1624</v>
      </c>
      <c r="K250" s="196" t="s">
        <v>1666</v>
      </c>
      <c r="L250" s="181" t="s">
        <v>1624</v>
      </c>
      <c r="M250" s="173" t="s">
        <v>32</v>
      </c>
      <c r="N250" s="173" t="s">
        <v>1644</v>
      </c>
      <c r="O250" s="173" t="s">
        <v>1687</v>
      </c>
      <c r="P250" s="173">
        <v>796</v>
      </c>
      <c r="Q250" s="173" t="s">
        <v>1635</v>
      </c>
      <c r="R250" s="156">
        <v>17</v>
      </c>
      <c r="S250" s="154">
        <v>93788.39285714286</v>
      </c>
      <c r="T250" s="154">
        <f>R250*S250</f>
        <v>1594402.6785714286</v>
      </c>
      <c r="U250" s="154">
        <f t="shared" si="13"/>
        <v>1785731.0000000002</v>
      </c>
      <c r="V250" s="156"/>
      <c r="W250" s="156">
        <v>2014</v>
      </c>
      <c r="X250" s="60"/>
    </row>
    <row r="251" spans="1:24" ht="102.75" customHeight="1">
      <c r="A251" s="173" t="s">
        <v>766</v>
      </c>
      <c r="B251" s="9" t="s">
        <v>26</v>
      </c>
      <c r="C251" s="14" t="s">
        <v>767</v>
      </c>
      <c r="D251" s="190" t="s">
        <v>768</v>
      </c>
      <c r="E251" s="190" t="s">
        <v>769</v>
      </c>
      <c r="F251" s="31"/>
      <c r="G251" s="14" t="s">
        <v>1866</v>
      </c>
      <c r="H251" s="130">
        <v>0</v>
      </c>
      <c r="I251" s="156">
        <v>750000000</v>
      </c>
      <c r="J251" s="181" t="s">
        <v>1624</v>
      </c>
      <c r="K251" s="196" t="s">
        <v>1666</v>
      </c>
      <c r="L251" s="181" t="s">
        <v>1624</v>
      </c>
      <c r="M251" s="173" t="s">
        <v>32</v>
      </c>
      <c r="N251" s="173" t="s">
        <v>1653</v>
      </c>
      <c r="O251" s="173" t="s">
        <v>1687</v>
      </c>
      <c r="P251" s="173">
        <v>796</v>
      </c>
      <c r="Q251" s="173" t="s">
        <v>1635</v>
      </c>
      <c r="R251" s="156">
        <v>1</v>
      </c>
      <c r="S251" s="154">
        <v>41964</v>
      </c>
      <c r="T251" s="154">
        <f>R251*S251</f>
        <v>41964</v>
      </c>
      <c r="U251" s="154">
        <f t="shared" si="13"/>
        <v>46999.68000000001</v>
      </c>
      <c r="V251" s="156"/>
      <c r="W251" s="156">
        <v>2014</v>
      </c>
      <c r="X251" s="60"/>
    </row>
    <row r="252" spans="1:24" ht="102.75" customHeight="1">
      <c r="A252" s="173" t="s">
        <v>770</v>
      </c>
      <c r="B252" s="9" t="s">
        <v>26</v>
      </c>
      <c r="C252" s="14" t="s">
        <v>771</v>
      </c>
      <c r="D252" s="190" t="s">
        <v>772</v>
      </c>
      <c r="E252" s="190" t="s">
        <v>773</v>
      </c>
      <c r="F252" s="31"/>
      <c r="G252" s="14" t="s">
        <v>1866</v>
      </c>
      <c r="H252" s="130">
        <v>0</v>
      </c>
      <c r="I252" s="156">
        <v>750000000</v>
      </c>
      <c r="J252" s="181" t="s">
        <v>1624</v>
      </c>
      <c r="K252" s="196" t="s">
        <v>1666</v>
      </c>
      <c r="L252" s="181" t="s">
        <v>1624</v>
      </c>
      <c r="M252" s="173" t="s">
        <v>32</v>
      </c>
      <c r="N252" s="173" t="s">
        <v>1653</v>
      </c>
      <c r="O252" s="173" t="s">
        <v>1687</v>
      </c>
      <c r="P252" s="173">
        <v>796</v>
      </c>
      <c r="Q252" s="173" t="s">
        <v>1635</v>
      </c>
      <c r="R252" s="156">
        <v>1</v>
      </c>
      <c r="S252" s="154">
        <v>40178</v>
      </c>
      <c r="T252" s="154">
        <f>R252*S252</f>
        <v>40178</v>
      </c>
      <c r="U252" s="154">
        <f t="shared" si="13"/>
        <v>44999.36000000001</v>
      </c>
      <c r="V252" s="156"/>
      <c r="W252" s="156">
        <v>2014</v>
      </c>
      <c r="X252" s="60"/>
    </row>
    <row r="253" spans="1:24" ht="81" customHeight="1">
      <c r="A253" s="173" t="s">
        <v>774</v>
      </c>
      <c r="B253" s="9" t="s">
        <v>26</v>
      </c>
      <c r="C253" s="179" t="s">
        <v>775</v>
      </c>
      <c r="D253" s="179" t="s">
        <v>776</v>
      </c>
      <c r="E253" s="179" t="s">
        <v>777</v>
      </c>
      <c r="F253" s="179" t="s">
        <v>778</v>
      </c>
      <c r="G253" s="322" t="s">
        <v>2022</v>
      </c>
      <c r="H253" s="103">
        <v>0</v>
      </c>
      <c r="I253" s="100">
        <v>750000000</v>
      </c>
      <c r="J253" s="181" t="s">
        <v>1628</v>
      </c>
      <c r="K253" s="181" t="s">
        <v>1644</v>
      </c>
      <c r="L253" s="182" t="s">
        <v>1689</v>
      </c>
      <c r="M253" s="174" t="s">
        <v>32</v>
      </c>
      <c r="N253" s="183" t="s">
        <v>1690</v>
      </c>
      <c r="O253" s="183" t="s">
        <v>1691</v>
      </c>
      <c r="P253" s="174">
        <v>166</v>
      </c>
      <c r="Q253" s="182" t="s">
        <v>779</v>
      </c>
      <c r="R253" s="104">
        <v>146415</v>
      </c>
      <c r="S253" s="104">
        <v>2212.5</v>
      </c>
      <c r="T253" s="104">
        <v>323943187.5</v>
      </c>
      <c r="U253" s="104">
        <f t="shared" si="13"/>
        <v>362816370.00000006</v>
      </c>
      <c r="V253" s="100"/>
      <c r="W253" s="100">
        <v>2014</v>
      </c>
      <c r="X253" s="100"/>
    </row>
    <row r="254" spans="1:24" ht="81" customHeight="1">
      <c r="A254" s="173" t="s">
        <v>780</v>
      </c>
      <c r="B254" s="9" t="s">
        <v>26</v>
      </c>
      <c r="C254" s="179" t="s">
        <v>775</v>
      </c>
      <c r="D254" s="179" t="s">
        <v>776</v>
      </c>
      <c r="E254" s="179" t="s">
        <v>777</v>
      </c>
      <c r="F254" s="179" t="s">
        <v>778</v>
      </c>
      <c r="G254" s="322" t="s">
        <v>2022</v>
      </c>
      <c r="H254" s="103">
        <v>0</v>
      </c>
      <c r="I254" s="100">
        <v>750000000</v>
      </c>
      <c r="J254" s="181" t="s">
        <v>1628</v>
      </c>
      <c r="K254" s="181" t="s">
        <v>1644</v>
      </c>
      <c r="L254" s="182" t="s">
        <v>1692</v>
      </c>
      <c r="M254" s="174" t="s">
        <v>32</v>
      </c>
      <c r="N254" s="183" t="s">
        <v>1690</v>
      </c>
      <c r="O254" s="183" t="s">
        <v>1691</v>
      </c>
      <c r="P254" s="174">
        <v>166</v>
      </c>
      <c r="Q254" s="182" t="s">
        <v>779</v>
      </c>
      <c r="R254" s="104">
        <v>146415</v>
      </c>
      <c r="S254" s="104">
        <v>2212.5</v>
      </c>
      <c r="T254" s="104">
        <f>R254*S254</f>
        <v>323943187.5</v>
      </c>
      <c r="U254" s="104">
        <f t="shared" si="13"/>
        <v>362816370.00000006</v>
      </c>
      <c r="V254" s="100"/>
      <c r="W254" s="100">
        <v>2014</v>
      </c>
      <c r="X254" s="100"/>
    </row>
    <row r="255" spans="1:24" ht="81" customHeight="1">
      <c r="A255" s="173" t="s">
        <v>781</v>
      </c>
      <c r="B255" s="9" t="s">
        <v>26</v>
      </c>
      <c r="C255" s="179" t="s">
        <v>782</v>
      </c>
      <c r="D255" s="175" t="s">
        <v>783</v>
      </c>
      <c r="E255" s="175" t="s">
        <v>784</v>
      </c>
      <c r="F255" s="175" t="s">
        <v>785</v>
      </c>
      <c r="G255" s="180" t="s">
        <v>1866</v>
      </c>
      <c r="H255" s="103">
        <v>0</v>
      </c>
      <c r="I255" s="100">
        <v>750000000</v>
      </c>
      <c r="J255" s="181" t="s">
        <v>1628</v>
      </c>
      <c r="K255" s="181" t="s">
        <v>1632</v>
      </c>
      <c r="L255" s="182" t="s">
        <v>1693</v>
      </c>
      <c r="M255" s="174" t="s">
        <v>32</v>
      </c>
      <c r="N255" s="183" t="s">
        <v>1640</v>
      </c>
      <c r="O255" s="183" t="s">
        <v>1691</v>
      </c>
      <c r="P255" s="174">
        <v>796</v>
      </c>
      <c r="Q255" s="175" t="s">
        <v>1635</v>
      </c>
      <c r="R255" s="105">
        <v>8</v>
      </c>
      <c r="S255" s="154">
        <f>70800</f>
        <v>70800</v>
      </c>
      <c r="T255" s="154">
        <f>R255*S255</f>
        <v>566400</v>
      </c>
      <c r="U255" s="104">
        <f t="shared" si="13"/>
        <v>634368.0000000001</v>
      </c>
      <c r="V255" s="100"/>
      <c r="W255" s="100">
        <v>2014</v>
      </c>
      <c r="X255" s="100"/>
    </row>
    <row r="256" spans="1:24" ht="81" customHeight="1">
      <c r="A256" s="173" t="s">
        <v>786</v>
      </c>
      <c r="B256" s="9" t="s">
        <v>26</v>
      </c>
      <c r="C256" s="175" t="s">
        <v>787</v>
      </c>
      <c r="D256" s="175" t="s">
        <v>788</v>
      </c>
      <c r="E256" s="32" t="s">
        <v>789</v>
      </c>
      <c r="F256" s="175" t="s">
        <v>785</v>
      </c>
      <c r="G256" s="180" t="s">
        <v>1866</v>
      </c>
      <c r="H256" s="103">
        <v>0</v>
      </c>
      <c r="I256" s="100">
        <v>750000000</v>
      </c>
      <c r="J256" s="181" t="s">
        <v>1628</v>
      </c>
      <c r="K256" s="181" t="s">
        <v>1632</v>
      </c>
      <c r="L256" s="182" t="s">
        <v>1693</v>
      </c>
      <c r="M256" s="174" t="s">
        <v>32</v>
      </c>
      <c r="N256" s="183" t="s">
        <v>1640</v>
      </c>
      <c r="O256" s="183" t="s">
        <v>1691</v>
      </c>
      <c r="P256" s="174">
        <v>796</v>
      </c>
      <c r="Q256" s="175" t="s">
        <v>1635</v>
      </c>
      <c r="R256" s="105">
        <v>5</v>
      </c>
      <c r="S256" s="154">
        <f>81000</f>
        <v>81000</v>
      </c>
      <c r="T256" s="154">
        <f>R256*S256</f>
        <v>405000</v>
      </c>
      <c r="U256" s="104">
        <f t="shared" si="13"/>
        <v>453600.00000000006</v>
      </c>
      <c r="V256" s="100"/>
      <c r="W256" s="100">
        <v>2014</v>
      </c>
      <c r="X256" s="100"/>
    </row>
    <row r="257" spans="1:24" ht="81" customHeight="1">
      <c r="A257" s="173" t="s">
        <v>790</v>
      </c>
      <c r="B257" s="9" t="s">
        <v>26</v>
      </c>
      <c r="C257" s="175" t="s">
        <v>787</v>
      </c>
      <c r="D257" s="175" t="s">
        <v>788</v>
      </c>
      <c r="E257" s="32" t="s">
        <v>789</v>
      </c>
      <c r="F257" s="175" t="s">
        <v>785</v>
      </c>
      <c r="G257" s="180" t="s">
        <v>1866</v>
      </c>
      <c r="H257" s="103">
        <v>0</v>
      </c>
      <c r="I257" s="100">
        <v>750000000</v>
      </c>
      <c r="J257" s="181" t="s">
        <v>1628</v>
      </c>
      <c r="K257" s="181" t="s">
        <v>1632</v>
      </c>
      <c r="L257" s="182" t="s">
        <v>1693</v>
      </c>
      <c r="M257" s="174" t="s">
        <v>32</v>
      </c>
      <c r="N257" s="183" t="s">
        <v>1640</v>
      </c>
      <c r="O257" s="183" t="s">
        <v>1691</v>
      </c>
      <c r="P257" s="174">
        <v>796</v>
      </c>
      <c r="Q257" s="175" t="s">
        <v>1635</v>
      </c>
      <c r="R257" s="105">
        <v>5</v>
      </c>
      <c r="S257" s="154">
        <v>72000</v>
      </c>
      <c r="T257" s="154">
        <f>R257*S257</f>
        <v>360000</v>
      </c>
      <c r="U257" s="104">
        <f t="shared" si="13"/>
        <v>403200.00000000006</v>
      </c>
      <c r="V257" s="100"/>
      <c r="W257" s="100">
        <v>2014</v>
      </c>
      <c r="X257" s="100"/>
    </row>
    <row r="258" spans="1:24" ht="81" customHeight="1">
      <c r="A258" s="173" t="s">
        <v>791</v>
      </c>
      <c r="B258" s="9" t="s">
        <v>26</v>
      </c>
      <c r="C258" s="178" t="s">
        <v>792</v>
      </c>
      <c r="D258" s="175" t="s">
        <v>793</v>
      </c>
      <c r="E258" s="175" t="s">
        <v>794</v>
      </c>
      <c r="F258" s="175" t="s">
        <v>785</v>
      </c>
      <c r="G258" s="180" t="s">
        <v>1866</v>
      </c>
      <c r="H258" s="103">
        <v>0</v>
      </c>
      <c r="I258" s="100">
        <v>750000000</v>
      </c>
      <c r="J258" s="181" t="s">
        <v>1628</v>
      </c>
      <c r="K258" s="181" t="s">
        <v>1632</v>
      </c>
      <c r="L258" s="182" t="s">
        <v>1694</v>
      </c>
      <c r="M258" s="174" t="s">
        <v>32</v>
      </c>
      <c r="N258" s="183" t="s">
        <v>1640</v>
      </c>
      <c r="O258" s="183" t="s">
        <v>1691</v>
      </c>
      <c r="P258" s="174">
        <v>796</v>
      </c>
      <c r="Q258" s="175" t="s">
        <v>1635</v>
      </c>
      <c r="R258" s="106">
        <v>4</v>
      </c>
      <c r="S258" s="154">
        <v>20000</v>
      </c>
      <c r="T258" s="154">
        <f aca="true" t="shared" si="14" ref="T258:T315">R258*S258</f>
        <v>80000</v>
      </c>
      <c r="U258" s="104">
        <f t="shared" si="13"/>
        <v>89600.00000000001</v>
      </c>
      <c r="V258" s="100"/>
      <c r="W258" s="100">
        <v>2014</v>
      </c>
      <c r="X258" s="100"/>
    </row>
    <row r="259" spans="1:24" ht="81" customHeight="1">
      <c r="A259" s="173" t="s">
        <v>795</v>
      </c>
      <c r="B259" s="9" t="s">
        <v>26</v>
      </c>
      <c r="C259" s="178" t="s">
        <v>796</v>
      </c>
      <c r="D259" s="175" t="s">
        <v>797</v>
      </c>
      <c r="E259" s="195" t="s">
        <v>798</v>
      </c>
      <c r="F259" s="175" t="s">
        <v>785</v>
      </c>
      <c r="G259" s="180" t="s">
        <v>1866</v>
      </c>
      <c r="H259" s="103">
        <v>0.6</v>
      </c>
      <c r="I259" s="100">
        <v>750000000</v>
      </c>
      <c r="J259" s="181" t="s">
        <v>1628</v>
      </c>
      <c r="K259" s="181" t="s">
        <v>1632</v>
      </c>
      <c r="L259" s="182" t="s">
        <v>1693</v>
      </c>
      <c r="M259" s="174" t="s">
        <v>32</v>
      </c>
      <c r="N259" s="183" t="s">
        <v>1640</v>
      </c>
      <c r="O259" s="183" t="s">
        <v>1691</v>
      </c>
      <c r="P259" s="174">
        <v>796</v>
      </c>
      <c r="Q259" s="175" t="s">
        <v>1635</v>
      </c>
      <c r="R259" s="153">
        <v>20</v>
      </c>
      <c r="S259" s="154">
        <v>48000</v>
      </c>
      <c r="T259" s="154">
        <f t="shared" si="14"/>
        <v>960000</v>
      </c>
      <c r="U259" s="104">
        <f t="shared" si="13"/>
        <v>1075200</v>
      </c>
      <c r="V259" s="161" t="s">
        <v>1841</v>
      </c>
      <c r="W259" s="100">
        <v>2014</v>
      </c>
      <c r="X259" s="100"/>
    </row>
    <row r="260" spans="1:24" ht="81" customHeight="1">
      <c r="A260" s="173" t="s">
        <v>799</v>
      </c>
      <c r="B260" s="9" t="s">
        <v>26</v>
      </c>
      <c r="C260" s="178" t="s">
        <v>800</v>
      </c>
      <c r="D260" s="175" t="s">
        <v>801</v>
      </c>
      <c r="E260" s="175" t="s">
        <v>802</v>
      </c>
      <c r="F260" s="175" t="s">
        <v>785</v>
      </c>
      <c r="G260" s="180" t="s">
        <v>1866</v>
      </c>
      <c r="H260" s="103">
        <v>0</v>
      </c>
      <c r="I260" s="100">
        <v>750000000</v>
      </c>
      <c r="J260" s="181" t="s">
        <v>1628</v>
      </c>
      <c r="K260" s="181" t="s">
        <v>1632</v>
      </c>
      <c r="L260" s="182" t="s">
        <v>1693</v>
      </c>
      <c r="M260" s="174" t="s">
        <v>32</v>
      </c>
      <c r="N260" s="183" t="s">
        <v>1640</v>
      </c>
      <c r="O260" s="183" t="s">
        <v>1691</v>
      </c>
      <c r="P260" s="174">
        <v>796</v>
      </c>
      <c r="Q260" s="175" t="s">
        <v>1635</v>
      </c>
      <c r="R260" s="153">
        <v>8</v>
      </c>
      <c r="S260" s="107">
        <v>37800</v>
      </c>
      <c r="T260" s="154">
        <f t="shared" si="14"/>
        <v>302400</v>
      </c>
      <c r="U260" s="104">
        <f t="shared" si="13"/>
        <v>338688.00000000006</v>
      </c>
      <c r="V260" s="100"/>
      <c r="W260" s="100">
        <v>2014</v>
      </c>
      <c r="X260" s="100"/>
    </row>
    <row r="261" spans="1:24" ht="81" customHeight="1">
      <c r="A261" s="173" t="s">
        <v>803</v>
      </c>
      <c r="B261" s="9" t="s">
        <v>26</v>
      </c>
      <c r="C261" s="178" t="s">
        <v>804</v>
      </c>
      <c r="D261" s="208" t="s">
        <v>805</v>
      </c>
      <c r="E261" s="209" t="s">
        <v>806</v>
      </c>
      <c r="F261" s="175" t="s">
        <v>785</v>
      </c>
      <c r="G261" s="180" t="s">
        <v>1866</v>
      </c>
      <c r="H261" s="103">
        <v>0</v>
      </c>
      <c r="I261" s="100">
        <v>750000000</v>
      </c>
      <c r="J261" s="181" t="s">
        <v>1628</v>
      </c>
      <c r="K261" s="181" t="s">
        <v>1632</v>
      </c>
      <c r="L261" s="182" t="s">
        <v>1694</v>
      </c>
      <c r="M261" s="174" t="s">
        <v>32</v>
      </c>
      <c r="N261" s="183" t="s">
        <v>1640</v>
      </c>
      <c r="O261" s="183" t="s">
        <v>1691</v>
      </c>
      <c r="P261" s="174">
        <v>796</v>
      </c>
      <c r="Q261" s="175" t="s">
        <v>1635</v>
      </c>
      <c r="R261" s="153">
        <v>1</v>
      </c>
      <c r="S261" s="154">
        <v>84000</v>
      </c>
      <c r="T261" s="154">
        <f t="shared" si="14"/>
        <v>84000</v>
      </c>
      <c r="U261" s="104">
        <f t="shared" si="13"/>
        <v>94080.00000000001</v>
      </c>
      <c r="V261" s="100"/>
      <c r="W261" s="100">
        <v>2014</v>
      </c>
      <c r="X261" s="100"/>
    </row>
    <row r="262" spans="1:24" ht="81" customHeight="1">
      <c r="A262" s="173" t="s">
        <v>807</v>
      </c>
      <c r="B262" s="9" t="s">
        <v>26</v>
      </c>
      <c r="C262" s="210" t="s">
        <v>808</v>
      </c>
      <c r="D262" s="195" t="s">
        <v>809</v>
      </c>
      <c r="E262" s="209" t="s">
        <v>810</v>
      </c>
      <c r="F262" s="175" t="s">
        <v>785</v>
      </c>
      <c r="G262" s="180" t="s">
        <v>1866</v>
      </c>
      <c r="H262" s="103">
        <v>0</v>
      </c>
      <c r="I262" s="100">
        <v>750000000</v>
      </c>
      <c r="J262" s="181" t="s">
        <v>1628</v>
      </c>
      <c r="K262" s="181" t="s">
        <v>1632</v>
      </c>
      <c r="L262" s="182" t="s">
        <v>1694</v>
      </c>
      <c r="M262" s="174" t="s">
        <v>32</v>
      </c>
      <c r="N262" s="183" t="s">
        <v>1640</v>
      </c>
      <c r="O262" s="183" t="s">
        <v>1691</v>
      </c>
      <c r="P262" s="174">
        <v>796</v>
      </c>
      <c r="Q262" s="175" t="s">
        <v>1635</v>
      </c>
      <c r="R262" s="108">
        <v>1</v>
      </c>
      <c r="S262" s="154">
        <v>68000</v>
      </c>
      <c r="T262" s="154">
        <f t="shared" si="14"/>
        <v>68000</v>
      </c>
      <c r="U262" s="104">
        <f t="shared" si="13"/>
        <v>76160</v>
      </c>
      <c r="V262" s="100"/>
      <c r="W262" s="100">
        <v>2014</v>
      </c>
      <c r="X262" s="100"/>
    </row>
    <row r="263" spans="1:24" ht="81" customHeight="1">
      <c r="A263" s="173" t="s">
        <v>811</v>
      </c>
      <c r="B263" s="9" t="s">
        <v>26</v>
      </c>
      <c r="C263" s="210" t="s">
        <v>812</v>
      </c>
      <c r="D263" s="195" t="s">
        <v>809</v>
      </c>
      <c r="E263" s="209" t="s">
        <v>813</v>
      </c>
      <c r="F263" s="175" t="s">
        <v>785</v>
      </c>
      <c r="G263" s="180" t="s">
        <v>1866</v>
      </c>
      <c r="H263" s="103">
        <v>0</v>
      </c>
      <c r="I263" s="100">
        <v>750000000</v>
      </c>
      <c r="J263" s="181" t="s">
        <v>1628</v>
      </c>
      <c r="K263" s="181" t="s">
        <v>1632</v>
      </c>
      <c r="L263" s="182" t="s">
        <v>1694</v>
      </c>
      <c r="M263" s="174" t="s">
        <v>32</v>
      </c>
      <c r="N263" s="183" t="s">
        <v>1640</v>
      </c>
      <c r="O263" s="183" t="s">
        <v>1691</v>
      </c>
      <c r="P263" s="174">
        <v>796</v>
      </c>
      <c r="Q263" s="175" t="s">
        <v>1635</v>
      </c>
      <c r="R263" s="106">
        <v>2</v>
      </c>
      <c r="S263" s="154">
        <v>84000</v>
      </c>
      <c r="T263" s="154">
        <f t="shared" si="14"/>
        <v>168000</v>
      </c>
      <c r="U263" s="104">
        <f t="shared" si="13"/>
        <v>188160.00000000003</v>
      </c>
      <c r="V263" s="100"/>
      <c r="W263" s="100">
        <v>2014</v>
      </c>
      <c r="X263" s="100"/>
    </row>
    <row r="264" spans="1:24" ht="81" customHeight="1">
      <c r="A264" s="173" t="s">
        <v>814</v>
      </c>
      <c r="B264" s="9" t="s">
        <v>26</v>
      </c>
      <c r="C264" s="210" t="s">
        <v>815</v>
      </c>
      <c r="D264" s="195" t="s">
        <v>809</v>
      </c>
      <c r="E264" s="209" t="s">
        <v>816</v>
      </c>
      <c r="F264" s="175" t="s">
        <v>785</v>
      </c>
      <c r="G264" s="180" t="s">
        <v>1866</v>
      </c>
      <c r="H264" s="103">
        <v>0</v>
      </c>
      <c r="I264" s="100">
        <v>750000000</v>
      </c>
      <c r="J264" s="181" t="s">
        <v>1628</v>
      </c>
      <c r="K264" s="181" t="s">
        <v>1632</v>
      </c>
      <c r="L264" s="182" t="s">
        <v>1694</v>
      </c>
      <c r="M264" s="174" t="s">
        <v>32</v>
      </c>
      <c r="N264" s="183" t="s">
        <v>1640</v>
      </c>
      <c r="O264" s="183" t="s">
        <v>1691</v>
      </c>
      <c r="P264" s="174">
        <v>796</v>
      </c>
      <c r="Q264" s="175" t="s">
        <v>1635</v>
      </c>
      <c r="R264" s="106">
        <v>1</v>
      </c>
      <c r="S264" s="154">
        <v>68000</v>
      </c>
      <c r="T264" s="154">
        <f t="shared" si="14"/>
        <v>68000</v>
      </c>
      <c r="U264" s="104">
        <f t="shared" si="13"/>
        <v>76160</v>
      </c>
      <c r="V264" s="100"/>
      <c r="W264" s="100">
        <v>2014</v>
      </c>
      <c r="X264" s="100"/>
    </row>
    <row r="265" spans="1:24" ht="81" customHeight="1">
      <c r="A265" s="173" t="s">
        <v>817</v>
      </c>
      <c r="B265" s="9" t="s">
        <v>26</v>
      </c>
      <c r="C265" s="178" t="s">
        <v>818</v>
      </c>
      <c r="D265" s="195" t="s">
        <v>809</v>
      </c>
      <c r="E265" s="209" t="s">
        <v>813</v>
      </c>
      <c r="F265" s="175" t="s">
        <v>785</v>
      </c>
      <c r="G265" s="180" t="s">
        <v>1866</v>
      </c>
      <c r="H265" s="103">
        <v>0</v>
      </c>
      <c r="I265" s="100">
        <v>750000000</v>
      </c>
      <c r="J265" s="181" t="s">
        <v>1628</v>
      </c>
      <c r="K265" s="181" t="s">
        <v>1632</v>
      </c>
      <c r="L265" s="182" t="s">
        <v>1694</v>
      </c>
      <c r="M265" s="174" t="s">
        <v>32</v>
      </c>
      <c r="N265" s="183" t="s">
        <v>1640</v>
      </c>
      <c r="O265" s="183" t="s">
        <v>1691</v>
      </c>
      <c r="P265" s="174">
        <v>796</v>
      </c>
      <c r="Q265" s="175" t="s">
        <v>1635</v>
      </c>
      <c r="R265" s="106">
        <v>1</v>
      </c>
      <c r="S265" s="154">
        <v>84000</v>
      </c>
      <c r="T265" s="154">
        <f t="shared" si="14"/>
        <v>84000</v>
      </c>
      <c r="U265" s="104">
        <f t="shared" si="13"/>
        <v>94080.00000000001</v>
      </c>
      <c r="V265" s="100"/>
      <c r="W265" s="100">
        <v>2014</v>
      </c>
      <c r="X265" s="100"/>
    </row>
    <row r="266" spans="1:24" ht="81" customHeight="1">
      <c r="A266" s="173" t="s">
        <v>819</v>
      </c>
      <c r="B266" s="9" t="s">
        <v>26</v>
      </c>
      <c r="C266" s="210" t="s">
        <v>820</v>
      </c>
      <c r="D266" s="207" t="s">
        <v>821</v>
      </c>
      <c r="E266" s="209" t="s">
        <v>822</v>
      </c>
      <c r="F266" s="175" t="s">
        <v>785</v>
      </c>
      <c r="G266" s="180" t="s">
        <v>1866</v>
      </c>
      <c r="H266" s="103">
        <v>0</v>
      </c>
      <c r="I266" s="100">
        <v>750000000</v>
      </c>
      <c r="J266" s="181" t="s">
        <v>1628</v>
      </c>
      <c r="K266" s="181" t="s">
        <v>1632</v>
      </c>
      <c r="L266" s="182" t="s">
        <v>1694</v>
      </c>
      <c r="M266" s="174" t="s">
        <v>32</v>
      </c>
      <c r="N266" s="183" t="s">
        <v>1640</v>
      </c>
      <c r="O266" s="183" t="s">
        <v>1691</v>
      </c>
      <c r="P266" s="174">
        <v>796</v>
      </c>
      <c r="Q266" s="175" t="s">
        <v>1635</v>
      </c>
      <c r="R266" s="106">
        <v>10</v>
      </c>
      <c r="S266" s="154">
        <v>14300</v>
      </c>
      <c r="T266" s="154">
        <f t="shared" si="14"/>
        <v>143000</v>
      </c>
      <c r="U266" s="104">
        <f t="shared" si="13"/>
        <v>160160.00000000003</v>
      </c>
      <c r="V266" s="100"/>
      <c r="W266" s="100">
        <v>2014</v>
      </c>
      <c r="X266" s="100"/>
    </row>
    <row r="267" spans="1:24" ht="81" customHeight="1">
      <c r="A267" s="173" t="s">
        <v>823</v>
      </c>
      <c r="B267" s="9" t="s">
        <v>26</v>
      </c>
      <c r="C267" s="210" t="s">
        <v>824</v>
      </c>
      <c r="D267" s="207" t="s">
        <v>825</v>
      </c>
      <c r="E267" s="207" t="s">
        <v>826</v>
      </c>
      <c r="F267" s="175" t="s">
        <v>785</v>
      </c>
      <c r="G267" s="180" t="s">
        <v>1866</v>
      </c>
      <c r="H267" s="103">
        <v>0</v>
      </c>
      <c r="I267" s="100">
        <v>750000000</v>
      </c>
      <c r="J267" s="181" t="s">
        <v>1628</v>
      </c>
      <c r="K267" s="181" t="s">
        <v>1632</v>
      </c>
      <c r="L267" s="182" t="s">
        <v>1694</v>
      </c>
      <c r="M267" s="174" t="s">
        <v>32</v>
      </c>
      <c r="N267" s="183" t="s">
        <v>1640</v>
      </c>
      <c r="O267" s="183" t="s">
        <v>1691</v>
      </c>
      <c r="P267" s="174">
        <v>796</v>
      </c>
      <c r="Q267" s="175" t="s">
        <v>1635</v>
      </c>
      <c r="R267" s="106">
        <v>3</v>
      </c>
      <c r="S267" s="154">
        <v>19800</v>
      </c>
      <c r="T267" s="154">
        <f t="shared" si="14"/>
        <v>59400</v>
      </c>
      <c r="U267" s="104">
        <f t="shared" si="13"/>
        <v>66528</v>
      </c>
      <c r="V267" s="100"/>
      <c r="W267" s="100">
        <v>2014</v>
      </c>
      <c r="X267" s="100"/>
    </row>
    <row r="268" spans="1:24" ht="81" customHeight="1">
      <c r="A268" s="173" t="s">
        <v>827</v>
      </c>
      <c r="B268" s="9" t="s">
        <v>26</v>
      </c>
      <c r="C268" s="210" t="s">
        <v>828</v>
      </c>
      <c r="D268" s="207" t="s">
        <v>825</v>
      </c>
      <c r="E268" s="207" t="s">
        <v>829</v>
      </c>
      <c r="F268" s="175" t="s">
        <v>785</v>
      </c>
      <c r="G268" s="180" t="s">
        <v>1866</v>
      </c>
      <c r="H268" s="103">
        <v>0</v>
      </c>
      <c r="I268" s="100">
        <v>750000000</v>
      </c>
      <c r="J268" s="181" t="s">
        <v>1628</v>
      </c>
      <c r="K268" s="181" t="s">
        <v>1632</v>
      </c>
      <c r="L268" s="182" t="s">
        <v>1694</v>
      </c>
      <c r="M268" s="174" t="s">
        <v>32</v>
      </c>
      <c r="N268" s="183" t="s">
        <v>1640</v>
      </c>
      <c r="O268" s="183" t="s">
        <v>1691</v>
      </c>
      <c r="P268" s="174">
        <v>796</v>
      </c>
      <c r="Q268" s="175" t="s">
        <v>1635</v>
      </c>
      <c r="R268" s="106">
        <v>3</v>
      </c>
      <c r="S268" s="154">
        <v>12300</v>
      </c>
      <c r="T268" s="154">
        <f t="shared" si="14"/>
        <v>36900</v>
      </c>
      <c r="U268" s="104">
        <f t="shared" si="13"/>
        <v>41328.00000000001</v>
      </c>
      <c r="V268" s="100"/>
      <c r="W268" s="100">
        <v>2014</v>
      </c>
      <c r="X268" s="100"/>
    </row>
    <row r="269" spans="1:24" ht="81" customHeight="1">
      <c r="A269" s="173" t="s">
        <v>830</v>
      </c>
      <c r="B269" s="9" t="s">
        <v>26</v>
      </c>
      <c r="C269" s="210" t="s">
        <v>831</v>
      </c>
      <c r="D269" s="208" t="s">
        <v>825</v>
      </c>
      <c r="E269" s="207" t="s">
        <v>832</v>
      </c>
      <c r="F269" s="175" t="s">
        <v>785</v>
      </c>
      <c r="G269" s="180" t="s">
        <v>1866</v>
      </c>
      <c r="H269" s="103">
        <v>0</v>
      </c>
      <c r="I269" s="100">
        <v>750000000</v>
      </c>
      <c r="J269" s="181" t="s">
        <v>1628</v>
      </c>
      <c r="K269" s="181" t="s">
        <v>1632</v>
      </c>
      <c r="L269" s="182" t="s">
        <v>1694</v>
      </c>
      <c r="M269" s="174" t="s">
        <v>32</v>
      </c>
      <c r="N269" s="183" t="s">
        <v>1640</v>
      </c>
      <c r="O269" s="183" t="s">
        <v>1691</v>
      </c>
      <c r="P269" s="174">
        <v>796</v>
      </c>
      <c r="Q269" s="175" t="s">
        <v>1635</v>
      </c>
      <c r="R269" s="106">
        <v>1</v>
      </c>
      <c r="S269" s="154">
        <v>13500</v>
      </c>
      <c r="T269" s="154">
        <f t="shared" si="14"/>
        <v>13500</v>
      </c>
      <c r="U269" s="104">
        <f t="shared" si="13"/>
        <v>15120.000000000002</v>
      </c>
      <c r="V269" s="100"/>
      <c r="W269" s="100">
        <v>2014</v>
      </c>
      <c r="X269" s="100"/>
    </row>
    <row r="270" spans="1:24" ht="81" customHeight="1">
      <c r="A270" s="173" t="s">
        <v>833</v>
      </c>
      <c r="B270" s="9" t="s">
        <v>26</v>
      </c>
      <c r="C270" s="178" t="s">
        <v>834</v>
      </c>
      <c r="D270" s="195" t="s">
        <v>809</v>
      </c>
      <c r="E270" s="209" t="s">
        <v>835</v>
      </c>
      <c r="F270" s="175" t="s">
        <v>785</v>
      </c>
      <c r="G270" s="180" t="s">
        <v>1866</v>
      </c>
      <c r="H270" s="103">
        <v>0</v>
      </c>
      <c r="I270" s="100">
        <v>750000000</v>
      </c>
      <c r="J270" s="181" t="s">
        <v>1628</v>
      </c>
      <c r="K270" s="181" t="s">
        <v>1632</v>
      </c>
      <c r="L270" s="182" t="s">
        <v>1694</v>
      </c>
      <c r="M270" s="174" t="s">
        <v>32</v>
      </c>
      <c r="N270" s="183" t="s">
        <v>1640</v>
      </c>
      <c r="O270" s="183" t="s">
        <v>1691</v>
      </c>
      <c r="P270" s="174">
        <v>796</v>
      </c>
      <c r="Q270" s="175" t="s">
        <v>1635</v>
      </c>
      <c r="R270" s="106">
        <v>2</v>
      </c>
      <c r="S270" s="154">
        <v>12650</v>
      </c>
      <c r="T270" s="154">
        <f t="shared" si="14"/>
        <v>25300</v>
      </c>
      <c r="U270" s="104">
        <f t="shared" si="13"/>
        <v>28336.000000000004</v>
      </c>
      <c r="V270" s="100"/>
      <c r="W270" s="100">
        <v>2014</v>
      </c>
      <c r="X270" s="100"/>
    </row>
    <row r="271" spans="1:24" ht="136.5" customHeight="1">
      <c r="A271" s="173" t="s">
        <v>836</v>
      </c>
      <c r="B271" s="9" t="s">
        <v>26</v>
      </c>
      <c r="C271" s="211" t="s">
        <v>837</v>
      </c>
      <c r="D271" s="212" t="s">
        <v>838</v>
      </c>
      <c r="E271" s="209" t="s">
        <v>839</v>
      </c>
      <c r="F271" s="175" t="s">
        <v>785</v>
      </c>
      <c r="G271" s="180" t="s">
        <v>1866</v>
      </c>
      <c r="H271" s="103">
        <v>0</v>
      </c>
      <c r="I271" s="100">
        <v>750000000</v>
      </c>
      <c r="J271" s="181" t="s">
        <v>1628</v>
      </c>
      <c r="K271" s="181" t="s">
        <v>1632</v>
      </c>
      <c r="L271" s="182" t="s">
        <v>1694</v>
      </c>
      <c r="M271" s="174" t="s">
        <v>32</v>
      </c>
      <c r="N271" s="183" t="s">
        <v>1640</v>
      </c>
      <c r="O271" s="183" t="s">
        <v>1691</v>
      </c>
      <c r="P271" s="174">
        <v>796</v>
      </c>
      <c r="Q271" s="175" t="s">
        <v>1635</v>
      </c>
      <c r="R271" s="111">
        <v>50</v>
      </c>
      <c r="S271" s="154">
        <v>500</v>
      </c>
      <c r="T271" s="154">
        <f t="shared" si="14"/>
        <v>25000</v>
      </c>
      <c r="U271" s="104">
        <f t="shared" si="13"/>
        <v>28000.000000000004</v>
      </c>
      <c r="V271" s="100"/>
      <c r="W271" s="100">
        <v>2014</v>
      </c>
      <c r="X271" s="100"/>
    </row>
    <row r="272" spans="1:24" ht="81" customHeight="1">
      <c r="A272" s="173" t="s">
        <v>840</v>
      </c>
      <c r="B272" s="9" t="s">
        <v>26</v>
      </c>
      <c r="C272" s="178" t="s">
        <v>841</v>
      </c>
      <c r="D272" s="207" t="s">
        <v>842</v>
      </c>
      <c r="E272" s="209" t="s">
        <v>843</v>
      </c>
      <c r="F272" s="175" t="s">
        <v>785</v>
      </c>
      <c r="G272" s="180" t="s">
        <v>1866</v>
      </c>
      <c r="H272" s="103">
        <v>0</v>
      </c>
      <c r="I272" s="100">
        <v>750000000</v>
      </c>
      <c r="J272" s="181" t="s">
        <v>1628</v>
      </c>
      <c r="K272" s="181" t="s">
        <v>1632</v>
      </c>
      <c r="L272" s="182" t="s">
        <v>1694</v>
      </c>
      <c r="M272" s="174" t="s">
        <v>32</v>
      </c>
      <c r="N272" s="183" t="s">
        <v>1640</v>
      </c>
      <c r="O272" s="183" t="s">
        <v>1691</v>
      </c>
      <c r="P272" s="174">
        <v>166</v>
      </c>
      <c r="Q272" s="207" t="s">
        <v>844</v>
      </c>
      <c r="R272" s="108">
        <v>0.96</v>
      </c>
      <c r="S272" s="154">
        <v>7300</v>
      </c>
      <c r="T272" s="154">
        <f t="shared" si="14"/>
        <v>7008</v>
      </c>
      <c r="U272" s="104">
        <f t="shared" si="13"/>
        <v>7848.960000000001</v>
      </c>
      <c r="V272" s="100"/>
      <c r="W272" s="100">
        <v>2014</v>
      </c>
      <c r="X272" s="100"/>
    </row>
    <row r="273" spans="1:24" ht="81" customHeight="1">
      <c r="A273" s="173" t="s">
        <v>845</v>
      </c>
      <c r="B273" s="9" t="s">
        <v>26</v>
      </c>
      <c r="C273" s="178" t="s">
        <v>846</v>
      </c>
      <c r="D273" s="207" t="s">
        <v>821</v>
      </c>
      <c r="E273" s="213" t="s">
        <v>847</v>
      </c>
      <c r="F273" s="175" t="s">
        <v>785</v>
      </c>
      <c r="G273" s="180" t="s">
        <v>1866</v>
      </c>
      <c r="H273" s="103">
        <v>0</v>
      </c>
      <c r="I273" s="100">
        <v>750000000</v>
      </c>
      <c r="J273" s="181" t="s">
        <v>1628</v>
      </c>
      <c r="K273" s="181" t="s">
        <v>1632</v>
      </c>
      <c r="L273" s="182" t="s">
        <v>1694</v>
      </c>
      <c r="M273" s="174" t="s">
        <v>32</v>
      </c>
      <c r="N273" s="183" t="s">
        <v>1640</v>
      </c>
      <c r="O273" s="183" t="s">
        <v>1691</v>
      </c>
      <c r="P273" s="174">
        <v>796</v>
      </c>
      <c r="Q273" s="175" t="s">
        <v>1635</v>
      </c>
      <c r="R273" s="106">
        <v>12</v>
      </c>
      <c r="S273" s="154">
        <v>15000</v>
      </c>
      <c r="T273" s="154">
        <f t="shared" si="14"/>
        <v>180000</v>
      </c>
      <c r="U273" s="104">
        <f t="shared" si="13"/>
        <v>201600.00000000003</v>
      </c>
      <c r="V273" s="100"/>
      <c r="W273" s="100">
        <v>2014</v>
      </c>
      <c r="X273" s="100"/>
    </row>
    <row r="274" spans="1:24" ht="81" customHeight="1">
      <c r="A274" s="173" t="s">
        <v>848</v>
      </c>
      <c r="B274" s="9" t="s">
        <v>26</v>
      </c>
      <c r="C274" s="178" t="s">
        <v>849</v>
      </c>
      <c r="D274" s="207" t="s">
        <v>850</v>
      </c>
      <c r="E274" s="175" t="s">
        <v>851</v>
      </c>
      <c r="F274" s="175" t="s">
        <v>785</v>
      </c>
      <c r="G274" s="180" t="s">
        <v>1866</v>
      </c>
      <c r="H274" s="103">
        <v>0</v>
      </c>
      <c r="I274" s="100">
        <v>750000000</v>
      </c>
      <c r="J274" s="181" t="s">
        <v>1628</v>
      </c>
      <c r="K274" s="181" t="s">
        <v>1632</v>
      </c>
      <c r="L274" s="182" t="s">
        <v>1693</v>
      </c>
      <c r="M274" s="174" t="s">
        <v>32</v>
      </c>
      <c r="N274" s="183" t="s">
        <v>1640</v>
      </c>
      <c r="O274" s="183" t="s">
        <v>1691</v>
      </c>
      <c r="P274" s="174">
        <v>796</v>
      </c>
      <c r="Q274" s="175" t="s">
        <v>1635</v>
      </c>
      <c r="R274" s="105">
        <v>2</v>
      </c>
      <c r="S274" s="154">
        <v>1400</v>
      </c>
      <c r="T274" s="154">
        <f t="shared" si="14"/>
        <v>2800</v>
      </c>
      <c r="U274" s="104">
        <f t="shared" si="13"/>
        <v>3136.0000000000005</v>
      </c>
      <c r="V274" s="100"/>
      <c r="W274" s="100">
        <v>2014</v>
      </c>
      <c r="X274" s="100"/>
    </row>
    <row r="275" spans="1:24" ht="81" customHeight="1">
      <c r="A275" s="173" t="s">
        <v>852</v>
      </c>
      <c r="B275" s="9" t="s">
        <v>26</v>
      </c>
      <c r="C275" s="178" t="s">
        <v>849</v>
      </c>
      <c r="D275" s="207" t="s">
        <v>850</v>
      </c>
      <c r="E275" s="175" t="s">
        <v>851</v>
      </c>
      <c r="F275" s="175" t="s">
        <v>785</v>
      </c>
      <c r="G275" s="180" t="s">
        <v>1866</v>
      </c>
      <c r="H275" s="103">
        <v>0</v>
      </c>
      <c r="I275" s="100">
        <v>750000000</v>
      </c>
      <c r="J275" s="181" t="s">
        <v>1628</v>
      </c>
      <c r="K275" s="181" t="s">
        <v>1632</v>
      </c>
      <c r="L275" s="182" t="s">
        <v>1693</v>
      </c>
      <c r="M275" s="174" t="s">
        <v>32</v>
      </c>
      <c r="N275" s="183" t="s">
        <v>1640</v>
      </c>
      <c r="O275" s="183" t="s">
        <v>1691</v>
      </c>
      <c r="P275" s="174">
        <v>796</v>
      </c>
      <c r="Q275" s="175" t="s">
        <v>1635</v>
      </c>
      <c r="R275" s="105">
        <v>2</v>
      </c>
      <c r="S275" s="154">
        <v>4100</v>
      </c>
      <c r="T275" s="154">
        <f t="shared" si="14"/>
        <v>8200</v>
      </c>
      <c r="U275" s="104">
        <f t="shared" si="13"/>
        <v>9184</v>
      </c>
      <c r="V275" s="100"/>
      <c r="W275" s="100">
        <v>2014</v>
      </c>
      <c r="X275" s="100"/>
    </row>
    <row r="276" spans="1:24" ht="81" customHeight="1">
      <c r="A276" s="173" t="s">
        <v>853</v>
      </c>
      <c r="B276" s="9" t="s">
        <v>26</v>
      </c>
      <c r="C276" s="178" t="s">
        <v>849</v>
      </c>
      <c r="D276" s="207" t="s">
        <v>850</v>
      </c>
      <c r="E276" s="175" t="s">
        <v>851</v>
      </c>
      <c r="F276" s="175" t="s">
        <v>785</v>
      </c>
      <c r="G276" s="180" t="s">
        <v>1866</v>
      </c>
      <c r="H276" s="103">
        <v>0</v>
      </c>
      <c r="I276" s="100">
        <v>750000000</v>
      </c>
      <c r="J276" s="181" t="s">
        <v>1628</v>
      </c>
      <c r="K276" s="181" t="s">
        <v>1632</v>
      </c>
      <c r="L276" s="182" t="s">
        <v>1693</v>
      </c>
      <c r="M276" s="174" t="s">
        <v>32</v>
      </c>
      <c r="N276" s="183" t="s">
        <v>1640</v>
      </c>
      <c r="O276" s="183" t="s">
        <v>1691</v>
      </c>
      <c r="P276" s="174">
        <v>796</v>
      </c>
      <c r="Q276" s="175" t="s">
        <v>1635</v>
      </c>
      <c r="R276" s="105">
        <v>2</v>
      </c>
      <c r="S276" s="154">
        <v>7300</v>
      </c>
      <c r="T276" s="154">
        <f t="shared" si="14"/>
        <v>14600</v>
      </c>
      <c r="U276" s="104">
        <f t="shared" si="13"/>
        <v>16352.000000000002</v>
      </c>
      <c r="V276" s="100"/>
      <c r="W276" s="100">
        <v>2014</v>
      </c>
      <c r="X276" s="100"/>
    </row>
    <row r="277" spans="1:24" ht="81" customHeight="1">
      <c r="A277" s="173" t="s">
        <v>854</v>
      </c>
      <c r="B277" s="9" t="s">
        <v>26</v>
      </c>
      <c r="C277" s="204" t="s">
        <v>49</v>
      </c>
      <c r="D277" s="207" t="s">
        <v>50</v>
      </c>
      <c r="E277" s="207" t="s">
        <v>855</v>
      </c>
      <c r="F277" s="175" t="s">
        <v>785</v>
      </c>
      <c r="G277" s="322" t="s">
        <v>2022</v>
      </c>
      <c r="H277" s="103">
        <v>0</v>
      </c>
      <c r="I277" s="100">
        <v>750000000</v>
      </c>
      <c r="J277" s="181" t="s">
        <v>1628</v>
      </c>
      <c r="K277" s="181" t="s">
        <v>1632</v>
      </c>
      <c r="L277" s="182" t="s">
        <v>1694</v>
      </c>
      <c r="M277" s="174" t="s">
        <v>32</v>
      </c>
      <c r="N277" s="183" t="s">
        <v>1640</v>
      </c>
      <c r="O277" s="183" t="s">
        <v>1691</v>
      </c>
      <c r="P277" s="174">
        <v>796</v>
      </c>
      <c r="Q277" s="175" t="s">
        <v>1635</v>
      </c>
      <c r="R277" s="106">
        <v>2</v>
      </c>
      <c r="S277" s="154">
        <v>590000</v>
      </c>
      <c r="T277" s="154">
        <f t="shared" si="14"/>
        <v>1180000</v>
      </c>
      <c r="U277" s="104">
        <f t="shared" si="13"/>
        <v>1321600.0000000002</v>
      </c>
      <c r="V277" s="100"/>
      <c r="W277" s="100">
        <v>2014</v>
      </c>
      <c r="X277" s="100"/>
    </row>
    <row r="278" spans="1:24" ht="81" customHeight="1">
      <c r="A278" s="173" t="s">
        <v>856</v>
      </c>
      <c r="B278" s="9" t="s">
        <v>26</v>
      </c>
      <c r="C278" s="178" t="s">
        <v>857</v>
      </c>
      <c r="D278" s="207" t="s">
        <v>661</v>
      </c>
      <c r="E278" s="214" t="s">
        <v>858</v>
      </c>
      <c r="F278" s="175" t="s">
        <v>785</v>
      </c>
      <c r="G278" s="322" t="s">
        <v>2022</v>
      </c>
      <c r="H278" s="103">
        <v>0</v>
      </c>
      <c r="I278" s="100">
        <v>750000000</v>
      </c>
      <c r="J278" s="181" t="s">
        <v>1628</v>
      </c>
      <c r="K278" s="181" t="s">
        <v>1632</v>
      </c>
      <c r="L278" s="182" t="s">
        <v>1694</v>
      </c>
      <c r="M278" s="174" t="s">
        <v>32</v>
      </c>
      <c r="N278" s="183" t="s">
        <v>1640</v>
      </c>
      <c r="O278" s="183" t="s">
        <v>1691</v>
      </c>
      <c r="P278" s="174">
        <v>796</v>
      </c>
      <c r="Q278" s="175" t="s">
        <v>1635</v>
      </c>
      <c r="R278" s="153">
        <v>6</v>
      </c>
      <c r="S278" s="154">
        <v>2970000</v>
      </c>
      <c r="T278" s="154">
        <f t="shared" si="14"/>
        <v>17820000</v>
      </c>
      <c r="U278" s="104">
        <f t="shared" si="13"/>
        <v>19958400.000000004</v>
      </c>
      <c r="V278" s="100"/>
      <c r="W278" s="100">
        <v>2014</v>
      </c>
      <c r="X278" s="100"/>
    </row>
    <row r="279" spans="1:24" ht="81" customHeight="1">
      <c r="A279" s="173" t="s">
        <v>859</v>
      </c>
      <c r="B279" s="9" t="s">
        <v>26</v>
      </c>
      <c r="C279" s="179" t="s">
        <v>860</v>
      </c>
      <c r="D279" s="207" t="s">
        <v>861</v>
      </c>
      <c r="E279" s="32" t="s">
        <v>862</v>
      </c>
      <c r="F279" s="175" t="s">
        <v>785</v>
      </c>
      <c r="G279" s="180" t="s">
        <v>1866</v>
      </c>
      <c r="H279" s="103">
        <v>0</v>
      </c>
      <c r="I279" s="100">
        <v>750000000</v>
      </c>
      <c r="J279" s="181" t="s">
        <v>1628</v>
      </c>
      <c r="K279" s="181" t="s">
        <v>1632</v>
      </c>
      <c r="L279" s="182" t="s">
        <v>1693</v>
      </c>
      <c r="M279" s="174" t="s">
        <v>32</v>
      </c>
      <c r="N279" s="183" t="s">
        <v>1640</v>
      </c>
      <c r="O279" s="183" t="s">
        <v>1691</v>
      </c>
      <c r="P279" s="174">
        <v>796</v>
      </c>
      <c r="Q279" s="175" t="s">
        <v>1635</v>
      </c>
      <c r="R279" s="105">
        <v>2</v>
      </c>
      <c r="S279" s="154">
        <v>93169.6402</v>
      </c>
      <c r="T279" s="154">
        <v>186339.29</v>
      </c>
      <c r="U279" s="104">
        <v>208700</v>
      </c>
      <c r="V279" s="100"/>
      <c r="W279" s="100">
        <v>2014</v>
      </c>
      <c r="X279" s="100"/>
    </row>
    <row r="280" spans="1:24" ht="81" customHeight="1">
      <c r="A280" s="173" t="s">
        <v>863</v>
      </c>
      <c r="B280" s="9" t="s">
        <v>26</v>
      </c>
      <c r="C280" s="178" t="s">
        <v>864</v>
      </c>
      <c r="D280" s="207" t="s">
        <v>865</v>
      </c>
      <c r="E280" s="175" t="s">
        <v>866</v>
      </c>
      <c r="F280" s="175" t="s">
        <v>785</v>
      </c>
      <c r="G280" s="180" t="s">
        <v>1866</v>
      </c>
      <c r="H280" s="103">
        <v>0</v>
      </c>
      <c r="I280" s="100">
        <v>750000000</v>
      </c>
      <c r="J280" s="181" t="s">
        <v>1628</v>
      </c>
      <c r="K280" s="181" t="s">
        <v>1632</v>
      </c>
      <c r="L280" s="182" t="s">
        <v>1693</v>
      </c>
      <c r="M280" s="174" t="s">
        <v>32</v>
      </c>
      <c r="N280" s="183" t="s">
        <v>1640</v>
      </c>
      <c r="O280" s="183" t="s">
        <v>1691</v>
      </c>
      <c r="P280" s="174">
        <v>796</v>
      </c>
      <c r="Q280" s="175" t="s">
        <v>1635</v>
      </c>
      <c r="R280" s="153">
        <v>1</v>
      </c>
      <c r="S280" s="154">
        <v>468000</v>
      </c>
      <c r="T280" s="154">
        <f t="shared" si="14"/>
        <v>468000</v>
      </c>
      <c r="U280" s="104">
        <f t="shared" si="13"/>
        <v>524160.00000000006</v>
      </c>
      <c r="V280" s="100"/>
      <c r="W280" s="100">
        <v>2014</v>
      </c>
      <c r="X280" s="100"/>
    </row>
    <row r="281" spans="1:24" ht="122.25" customHeight="1">
      <c r="A281" s="173" t="s">
        <v>867</v>
      </c>
      <c r="B281" s="9" t="s">
        <v>26</v>
      </c>
      <c r="C281" s="178" t="s">
        <v>868</v>
      </c>
      <c r="D281" s="207" t="s">
        <v>869</v>
      </c>
      <c r="E281" s="195" t="s">
        <v>870</v>
      </c>
      <c r="F281" s="175" t="s">
        <v>785</v>
      </c>
      <c r="G281" s="180" t="s">
        <v>1866</v>
      </c>
      <c r="H281" s="103">
        <v>0</v>
      </c>
      <c r="I281" s="100">
        <v>750000000</v>
      </c>
      <c r="J281" s="181" t="s">
        <v>1628</v>
      </c>
      <c r="K281" s="181" t="s">
        <v>1632</v>
      </c>
      <c r="L281" s="182" t="s">
        <v>1693</v>
      </c>
      <c r="M281" s="174" t="s">
        <v>32</v>
      </c>
      <c r="N281" s="183" t="s">
        <v>1640</v>
      </c>
      <c r="O281" s="183" t="s">
        <v>1691</v>
      </c>
      <c r="P281" s="174">
        <v>796</v>
      </c>
      <c r="Q281" s="175" t="s">
        <v>1635</v>
      </c>
      <c r="R281" s="153">
        <v>1</v>
      </c>
      <c r="S281" s="155">
        <v>780000</v>
      </c>
      <c r="T281" s="154">
        <f t="shared" si="14"/>
        <v>780000</v>
      </c>
      <c r="U281" s="104">
        <f t="shared" si="13"/>
        <v>873600.0000000001</v>
      </c>
      <c r="V281" s="100"/>
      <c r="W281" s="100">
        <v>2014</v>
      </c>
      <c r="X281" s="100"/>
    </row>
    <row r="282" spans="1:24" ht="117" customHeight="1">
      <c r="A282" s="173" t="s">
        <v>871</v>
      </c>
      <c r="B282" s="9" t="s">
        <v>26</v>
      </c>
      <c r="C282" s="178" t="s">
        <v>872</v>
      </c>
      <c r="D282" s="207" t="s">
        <v>797</v>
      </c>
      <c r="E282" s="175" t="s">
        <v>873</v>
      </c>
      <c r="F282" s="175" t="s">
        <v>785</v>
      </c>
      <c r="G282" s="180" t="s">
        <v>1866</v>
      </c>
      <c r="H282" s="103">
        <v>0</v>
      </c>
      <c r="I282" s="100">
        <v>750000000</v>
      </c>
      <c r="J282" s="181" t="s">
        <v>1628</v>
      </c>
      <c r="K282" s="181" t="s">
        <v>1632</v>
      </c>
      <c r="L282" s="182" t="s">
        <v>1693</v>
      </c>
      <c r="M282" s="174" t="s">
        <v>32</v>
      </c>
      <c r="N282" s="183" t="s">
        <v>1640</v>
      </c>
      <c r="O282" s="183" t="s">
        <v>1691</v>
      </c>
      <c r="P282" s="174">
        <v>796</v>
      </c>
      <c r="Q282" s="175" t="s">
        <v>1635</v>
      </c>
      <c r="R282" s="153">
        <v>2</v>
      </c>
      <c r="S282" s="154">
        <v>780000</v>
      </c>
      <c r="T282" s="154">
        <f t="shared" si="14"/>
        <v>1560000</v>
      </c>
      <c r="U282" s="104">
        <f t="shared" si="13"/>
        <v>1747200.0000000002</v>
      </c>
      <c r="V282" s="100"/>
      <c r="W282" s="100">
        <v>2014</v>
      </c>
      <c r="X282" s="100"/>
    </row>
    <row r="283" spans="1:24" ht="93" customHeight="1">
      <c r="A283" s="173" t="s">
        <v>874</v>
      </c>
      <c r="B283" s="9" t="s">
        <v>26</v>
      </c>
      <c r="C283" s="195" t="s">
        <v>875</v>
      </c>
      <c r="D283" s="195" t="s">
        <v>876</v>
      </c>
      <c r="E283" s="175" t="s">
        <v>877</v>
      </c>
      <c r="F283" s="175" t="s">
        <v>785</v>
      </c>
      <c r="G283" s="180" t="s">
        <v>1866</v>
      </c>
      <c r="H283" s="103">
        <v>0</v>
      </c>
      <c r="I283" s="100">
        <v>750000000</v>
      </c>
      <c r="J283" s="181" t="s">
        <v>1628</v>
      </c>
      <c r="K283" s="181" t="s">
        <v>1632</v>
      </c>
      <c r="L283" s="182" t="s">
        <v>1693</v>
      </c>
      <c r="M283" s="174" t="s">
        <v>32</v>
      </c>
      <c r="N283" s="183" t="s">
        <v>1640</v>
      </c>
      <c r="O283" s="183" t="s">
        <v>1691</v>
      </c>
      <c r="P283" s="174">
        <v>796</v>
      </c>
      <c r="Q283" s="175" t="s">
        <v>1635</v>
      </c>
      <c r="R283" s="105">
        <v>2</v>
      </c>
      <c r="S283" s="154">
        <v>118000</v>
      </c>
      <c r="T283" s="154">
        <f t="shared" si="14"/>
        <v>236000</v>
      </c>
      <c r="U283" s="104">
        <f t="shared" si="13"/>
        <v>264320</v>
      </c>
      <c r="V283" s="100"/>
      <c r="W283" s="100">
        <v>2014</v>
      </c>
      <c r="X283" s="100"/>
    </row>
    <row r="284" spans="1:24" ht="81" customHeight="1">
      <c r="A284" s="173" t="s">
        <v>878</v>
      </c>
      <c r="B284" s="9" t="s">
        <v>26</v>
      </c>
      <c r="C284" s="179" t="s">
        <v>879</v>
      </c>
      <c r="D284" s="207" t="s">
        <v>880</v>
      </c>
      <c r="E284" s="175" t="s">
        <v>881</v>
      </c>
      <c r="F284" s="175" t="s">
        <v>785</v>
      </c>
      <c r="G284" s="180" t="s">
        <v>1866</v>
      </c>
      <c r="H284" s="103">
        <v>0</v>
      </c>
      <c r="I284" s="100">
        <v>750000000</v>
      </c>
      <c r="J284" s="181" t="s">
        <v>1628</v>
      </c>
      <c r="K284" s="181" t="s">
        <v>1632</v>
      </c>
      <c r="L284" s="182" t="s">
        <v>1693</v>
      </c>
      <c r="M284" s="174" t="s">
        <v>32</v>
      </c>
      <c r="N284" s="183" t="s">
        <v>1640</v>
      </c>
      <c r="O284" s="183" t="s">
        <v>1691</v>
      </c>
      <c r="P284" s="174">
        <v>796</v>
      </c>
      <c r="Q284" s="175" t="s">
        <v>1635</v>
      </c>
      <c r="R284" s="105">
        <v>1</v>
      </c>
      <c r="S284" s="154">
        <v>201339.285</v>
      </c>
      <c r="T284" s="154">
        <f t="shared" si="14"/>
        <v>201339.285</v>
      </c>
      <c r="U284" s="104">
        <v>225500</v>
      </c>
      <c r="V284" s="100"/>
      <c r="W284" s="100">
        <v>2014</v>
      </c>
      <c r="X284" s="100"/>
    </row>
    <row r="285" spans="1:24" ht="81" customHeight="1">
      <c r="A285" s="173" t="s">
        <v>882</v>
      </c>
      <c r="B285" s="9" t="s">
        <v>26</v>
      </c>
      <c r="C285" s="178" t="s">
        <v>883</v>
      </c>
      <c r="D285" s="207" t="s">
        <v>788</v>
      </c>
      <c r="E285" s="175" t="s">
        <v>884</v>
      </c>
      <c r="F285" s="175" t="s">
        <v>785</v>
      </c>
      <c r="G285" s="180" t="s">
        <v>1866</v>
      </c>
      <c r="H285" s="103">
        <v>0.77</v>
      </c>
      <c r="I285" s="100">
        <v>750000000</v>
      </c>
      <c r="J285" s="181" t="s">
        <v>1628</v>
      </c>
      <c r="K285" s="181" t="s">
        <v>1632</v>
      </c>
      <c r="L285" s="182" t="s">
        <v>1693</v>
      </c>
      <c r="M285" s="174" t="s">
        <v>32</v>
      </c>
      <c r="N285" s="183" t="s">
        <v>1640</v>
      </c>
      <c r="O285" s="183" t="s">
        <v>1695</v>
      </c>
      <c r="P285" s="174">
        <v>796</v>
      </c>
      <c r="Q285" s="175" t="s">
        <v>1635</v>
      </c>
      <c r="R285" s="153">
        <v>1</v>
      </c>
      <c r="S285" s="154">
        <v>144000</v>
      </c>
      <c r="T285" s="154">
        <f t="shared" si="14"/>
        <v>144000</v>
      </c>
      <c r="U285" s="104">
        <f>T285*1.12</f>
        <v>161280.00000000003</v>
      </c>
      <c r="V285" s="161" t="s">
        <v>1841</v>
      </c>
      <c r="W285" s="100">
        <v>2014</v>
      </c>
      <c r="X285" s="100"/>
    </row>
    <row r="286" spans="1:24" ht="81" customHeight="1">
      <c r="A286" s="173" t="s">
        <v>885</v>
      </c>
      <c r="B286" s="9" t="s">
        <v>26</v>
      </c>
      <c r="C286" s="179" t="s">
        <v>886</v>
      </c>
      <c r="D286" s="207" t="s">
        <v>783</v>
      </c>
      <c r="E286" s="175" t="s">
        <v>887</v>
      </c>
      <c r="F286" s="175" t="s">
        <v>785</v>
      </c>
      <c r="G286" s="180" t="s">
        <v>1866</v>
      </c>
      <c r="H286" s="103">
        <v>0</v>
      </c>
      <c r="I286" s="100">
        <v>750000000</v>
      </c>
      <c r="J286" s="181" t="s">
        <v>1628</v>
      </c>
      <c r="K286" s="181" t="s">
        <v>1632</v>
      </c>
      <c r="L286" s="182" t="s">
        <v>1693</v>
      </c>
      <c r="M286" s="174" t="s">
        <v>32</v>
      </c>
      <c r="N286" s="183" t="s">
        <v>1640</v>
      </c>
      <c r="O286" s="183" t="s">
        <v>1691</v>
      </c>
      <c r="P286" s="174">
        <v>796</v>
      </c>
      <c r="Q286" s="175" t="s">
        <v>1635</v>
      </c>
      <c r="R286" s="105">
        <v>1</v>
      </c>
      <c r="S286" s="154">
        <v>157200</v>
      </c>
      <c r="T286" s="154">
        <f t="shared" si="14"/>
        <v>157200</v>
      </c>
      <c r="U286" s="104">
        <f t="shared" si="13"/>
        <v>176064.00000000003</v>
      </c>
      <c r="V286" s="100"/>
      <c r="W286" s="100">
        <v>2014</v>
      </c>
      <c r="X286" s="100"/>
    </row>
    <row r="287" spans="1:24" ht="81" customHeight="1">
      <c r="A287" s="173" t="s">
        <v>888</v>
      </c>
      <c r="B287" s="9" t="s">
        <v>26</v>
      </c>
      <c r="C287" s="179" t="s">
        <v>889</v>
      </c>
      <c r="D287" s="207" t="s">
        <v>890</v>
      </c>
      <c r="E287" s="175" t="s">
        <v>891</v>
      </c>
      <c r="F287" s="175" t="s">
        <v>785</v>
      </c>
      <c r="G287" s="180" t="s">
        <v>1866</v>
      </c>
      <c r="H287" s="103">
        <v>0</v>
      </c>
      <c r="I287" s="100">
        <v>750000000</v>
      </c>
      <c r="J287" s="181" t="s">
        <v>1628</v>
      </c>
      <c r="K287" s="181" t="s">
        <v>1632</v>
      </c>
      <c r="L287" s="182" t="s">
        <v>1693</v>
      </c>
      <c r="M287" s="174" t="s">
        <v>32</v>
      </c>
      <c r="N287" s="183" t="s">
        <v>1640</v>
      </c>
      <c r="O287" s="183" t="s">
        <v>1691</v>
      </c>
      <c r="P287" s="174">
        <v>796</v>
      </c>
      <c r="Q287" s="175" t="s">
        <v>1635</v>
      </c>
      <c r="R287" s="105">
        <v>1</v>
      </c>
      <c r="S287" s="154">
        <v>217620</v>
      </c>
      <c r="T287" s="154">
        <f t="shared" si="14"/>
        <v>217620</v>
      </c>
      <c r="U287" s="104">
        <f t="shared" si="13"/>
        <v>243734.40000000002</v>
      </c>
      <c r="V287" s="100"/>
      <c r="W287" s="100">
        <v>2014</v>
      </c>
      <c r="X287" s="100"/>
    </row>
    <row r="288" spans="1:24" ht="81" customHeight="1">
      <c r="A288" s="173" t="s">
        <v>892</v>
      </c>
      <c r="B288" s="9" t="s">
        <v>26</v>
      </c>
      <c r="C288" s="178" t="s">
        <v>893</v>
      </c>
      <c r="D288" s="207" t="s">
        <v>809</v>
      </c>
      <c r="E288" s="195" t="s">
        <v>894</v>
      </c>
      <c r="F288" s="175" t="s">
        <v>785</v>
      </c>
      <c r="G288" s="180" t="s">
        <v>1866</v>
      </c>
      <c r="H288" s="103">
        <v>0</v>
      </c>
      <c r="I288" s="100">
        <v>750000000</v>
      </c>
      <c r="J288" s="181" t="s">
        <v>1628</v>
      </c>
      <c r="K288" s="181" t="s">
        <v>1632</v>
      </c>
      <c r="L288" s="182" t="s">
        <v>1694</v>
      </c>
      <c r="M288" s="174" t="s">
        <v>32</v>
      </c>
      <c r="N288" s="183" t="s">
        <v>1640</v>
      </c>
      <c r="O288" s="183" t="s">
        <v>1691</v>
      </c>
      <c r="P288" s="174">
        <v>796</v>
      </c>
      <c r="Q288" s="175" t="s">
        <v>1635</v>
      </c>
      <c r="R288" s="153">
        <v>1</v>
      </c>
      <c r="S288" s="154">
        <v>980000</v>
      </c>
      <c r="T288" s="154">
        <f t="shared" si="14"/>
        <v>980000</v>
      </c>
      <c r="U288" s="104">
        <f t="shared" si="13"/>
        <v>1097600</v>
      </c>
      <c r="V288" s="100"/>
      <c r="W288" s="100">
        <v>2014</v>
      </c>
      <c r="X288" s="100"/>
    </row>
    <row r="289" spans="1:24" ht="81" customHeight="1">
      <c r="A289" s="173" t="s">
        <v>895</v>
      </c>
      <c r="B289" s="9" t="s">
        <v>26</v>
      </c>
      <c r="C289" s="178" t="s">
        <v>896</v>
      </c>
      <c r="D289" s="207" t="s">
        <v>897</v>
      </c>
      <c r="E289" s="208" t="s">
        <v>898</v>
      </c>
      <c r="F289" s="175" t="s">
        <v>785</v>
      </c>
      <c r="G289" s="180" t="s">
        <v>1866</v>
      </c>
      <c r="H289" s="103">
        <v>0</v>
      </c>
      <c r="I289" s="100">
        <v>750000000</v>
      </c>
      <c r="J289" s="181" t="s">
        <v>1628</v>
      </c>
      <c r="K289" s="181" t="s">
        <v>1632</v>
      </c>
      <c r="L289" s="182" t="s">
        <v>1694</v>
      </c>
      <c r="M289" s="174" t="s">
        <v>32</v>
      </c>
      <c r="N289" s="183" t="s">
        <v>1640</v>
      </c>
      <c r="O289" s="183" t="s">
        <v>1691</v>
      </c>
      <c r="P289" s="174">
        <v>796</v>
      </c>
      <c r="Q289" s="175" t="s">
        <v>1635</v>
      </c>
      <c r="R289" s="106">
        <v>1</v>
      </c>
      <c r="S289" s="112">
        <v>1200000</v>
      </c>
      <c r="T289" s="154">
        <f t="shared" si="14"/>
        <v>1200000</v>
      </c>
      <c r="U289" s="104">
        <f t="shared" si="13"/>
        <v>1344000.0000000002</v>
      </c>
      <c r="V289" s="100"/>
      <c r="W289" s="100">
        <v>2014</v>
      </c>
      <c r="X289" s="100"/>
    </row>
    <row r="290" spans="1:24" ht="81" customHeight="1">
      <c r="A290" s="173" t="s">
        <v>899</v>
      </c>
      <c r="B290" s="9" t="s">
        <v>26</v>
      </c>
      <c r="C290" s="178" t="s">
        <v>804</v>
      </c>
      <c r="D290" s="208" t="s">
        <v>805</v>
      </c>
      <c r="E290" s="209" t="s">
        <v>900</v>
      </c>
      <c r="F290" s="175" t="s">
        <v>785</v>
      </c>
      <c r="G290" s="180" t="s">
        <v>1866</v>
      </c>
      <c r="H290" s="103">
        <v>0</v>
      </c>
      <c r="I290" s="100">
        <v>750000000</v>
      </c>
      <c r="J290" s="181" t="s">
        <v>1628</v>
      </c>
      <c r="K290" s="181" t="s">
        <v>1632</v>
      </c>
      <c r="L290" s="182" t="s">
        <v>1694</v>
      </c>
      <c r="M290" s="174" t="s">
        <v>32</v>
      </c>
      <c r="N290" s="183" t="s">
        <v>1640</v>
      </c>
      <c r="O290" s="183" t="s">
        <v>1691</v>
      </c>
      <c r="P290" s="174">
        <v>796</v>
      </c>
      <c r="Q290" s="175" t="s">
        <v>1635</v>
      </c>
      <c r="R290" s="106">
        <v>1</v>
      </c>
      <c r="S290" s="154">
        <v>89000</v>
      </c>
      <c r="T290" s="154">
        <f t="shared" si="14"/>
        <v>89000</v>
      </c>
      <c r="U290" s="104">
        <f t="shared" si="13"/>
        <v>99680.00000000001</v>
      </c>
      <c r="V290" s="100"/>
      <c r="W290" s="100">
        <v>2014</v>
      </c>
      <c r="X290" s="100"/>
    </row>
    <row r="291" spans="1:24" ht="81" customHeight="1">
      <c r="A291" s="173" t="s">
        <v>901</v>
      </c>
      <c r="B291" s="9" t="s">
        <v>26</v>
      </c>
      <c r="C291" s="179" t="s">
        <v>902</v>
      </c>
      <c r="D291" s="207" t="s">
        <v>903</v>
      </c>
      <c r="E291" s="209" t="s">
        <v>904</v>
      </c>
      <c r="F291" s="175" t="s">
        <v>785</v>
      </c>
      <c r="G291" s="180" t="s">
        <v>1866</v>
      </c>
      <c r="H291" s="103">
        <v>0</v>
      </c>
      <c r="I291" s="100">
        <v>750000000</v>
      </c>
      <c r="J291" s="181" t="s">
        <v>1628</v>
      </c>
      <c r="K291" s="181" t="s">
        <v>1632</v>
      </c>
      <c r="L291" s="182" t="s">
        <v>1693</v>
      </c>
      <c r="M291" s="174" t="s">
        <v>32</v>
      </c>
      <c r="N291" s="183" t="s">
        <v>1640</v>
      </c>
      <c r="O291" s="183" t="s">
        <v>1691</v>
      </c>
      <c r="P291" s="174">
        <v>796</v>
      </c>
      <c r="Q291" s="175" t="s">
        <v>1635</v>
      </c>
      <c r="R291" s="113">
        <v>2</v>
      </c>
      <c r="S291" s="112">
        <v>300000</v>
      </c>
      <c r="T291" s="154">
        <f t="shared" si="14"/>
        <v>600000</v>
      </c>
      <c r="U291" s="104">
        <f t="shared" si="13"/>
        <v>672000.0000000001</v>
      </c>
      <c r="V291" s="100"/>
      <c r="W291" s="100">
        <v>2014</v>
      </c>
      <c r="X291" s="100"/>
    </row>
    <row r="292" spans="1:24" ht="81" customHeight="1">
      <c r="A292" s="173" t="s">
        <v>905</v>
      </c>
      <c r="B292" s="9" t="s">
        <v>26</v>
      </c>
      <c r="C292" s="179" t="s">
        <v>906</v>
      </c>
      <c r="D292" s="207" t="s">
        <v>907</v>
      </c>
      <c r="E292" s="209" t="s">
        <v>908</v>
      </c>
      <c r="F292" s="175" t="s">
        <v>785</v>
      </c>
      <c r="G292" s="180" t="s">
        <v>1866</v>
      </c>
      <c r="H292" s="103">
        <v>0</v>
      </c>
      <c r="I292" s="100">
        <v>750000000</v>
      </c>
      <c r="J292" s="181" t="s">
        <v>1628</v>
      </c>
      <c r="K292" s="181" t="s">
        <v>1632</v>
      </c>
      <c r="L292" s="182" t="s">
        <v>1693</v>
      </c>
      <c r="M292" s="174" t="s">
        <v>32</v>
      </c>
      <c r="N292" s="183" t="s">
        <v>1640</v>
      </c>
      <c r="O292" s="183" t="s">
        <v>1691</v>
      </c>
      <c r="P292" s="174">
        <v>796</v>
      </c>
      <c r="Q292" s="175" t="s">
        <v>1635</v>
      </c>
      <c r="R292" s="114">
        <v>1</v>
      </c>
      <c r="S292" s="112">
        <v>950000</v>
      </c>
      <c r="T292" s="154">
        <f t="shared" si="14"/>
        <v>950000</v>
      </c>
      <c r="U292" s="104">
        <f t="shared" si="13"/>
        <v>1064000</v>
      </c>
      <c r="V292" s="100"/>
      <c r="W292" s="100">
        <v>2014</v>
      </c>
      <c r="X292" s="100"/>
    </row>
    <row r="293" spans="1:24" ht="81" customHeight="1">
      <c r="A293" s="173" t="s">
        <v>909</v>
      </c>
      <c r="B293" s="9" t="s">
        <v>26</v>
      </c>
      <c r="C293" s="179" t="s">
        <v>906</v>
      </c>
      <c r="D293" s="207" t="s">
        <v>907</v>
      </c>
      <c r="E293" s="209" t="s">
        <v>908</v>
      </c>
      <c r="F293" s="175" t="s">
        <v>785</v>
      </c>
      <c r="G293" s="180" t="s">
        <v>1866</v>
      </c>
      <c r="H293" s="103">
        <v>0</v>
      </c>
      <c r="I293" s="100">
        <v>750000000</v>
      </c>
      <c r="J293" s="181" t="s">
        <v>1628</v>
      </c>
      <c r="K293" s="181" t="s">
        <v>1632</v>
      </c>
      <c r="L293" s="182" t="s">
        <v>1693</v>
      </c>
      <c r="M293" s="174" t="s">
        <v>32</v>
      </c>
      <c r="N293" s="183" t="s">
        <v>1640</v>
      </c>
      <c r="O293" s="183" t="s">
        <v>1691</v>
      </c>
      <c r="P293" s="174">
        <v>796</v>
      </c>
      <c r="Q293" s="175" t="s">
        <v>1635</v>
      </c>
      <c r="R293" s="114">
        <v>1</v>
      </c>
      <c r="S293" s="154">
        <v>195000</v>
      </c>
      <c r="T293" s="154">
        <f t="shared" si="14"/>
        <v>195000</v>
      </c>
      <c r="U293" s="104">
        <f t="shared" si="13"/>
        <v>218400.00000000003</v>
      </c>
      <c r="V293" s="100"/>
      <c r="W293" s="100">
        <v>2014</v>
      </c>
      <c r="X293" s="100"/>
    </row>
    <row r="294" spans="1:24" ht="81" customHeight="1">
      <c r="A294" s="173" t="s">
        <v>910</v>
      </c>
      <c r="B294" s="9" t="s">
        <v>26</v>
      </c>
      <c r="C294" s="179" t="s">
        <v>911</v>
      </c>
      <c r="D294" s="207" t="s">
        <v>880</v>
      </c>
      <c r="E294" s="209" t="s">
        <v>912</v>
      </c>
      <c r="F294" s="175" t="s">
        <v>785</v>
      </c>
      <c r="G294" s="180" t="s">
        <v>1866</v>
      </c>
      <c r="H294" s="103">
        <v>0</v>
      </c>
      <c r="I294" s="100">
        <v>750000000</v>
      </c>
      <c r="J294" s="181" t="s">
        <v>1628</v>
      </c>
      <c r="K294" s="181" t="s">
        <v>1632</v>
      </c>
      <c r="L294" s="182" t="s">
        <v>1693</v>
      </c>
      <c r="M294" s="174" t="s">
        <v>32</v>
      </c>
      <c r="N294" s="183" t="s">
        <v>1640</v>
      </c>
      <c r="O294" s="183" t="s">
        <v>1691</v>
      </c>
      <c r="P294" s="174">
        <v>796</v>
      </c>
      <c r="Q294" s="175" t="s">
        <v>1635</v>
      </c>
      <c r="R294" s="114">
        <v>1</v>
      </c>
      <c r="S294" s="112">
        <v>180000</v>
      </c>
      <c r="T294" s="154">
        <f t="shared" si="14"/>
        <v>180000</v>
      </c>
      <c r="U294" s="104">
        <f t="shared" si="13"/>
        <v>201600.00000000003</v>
      </c>
      <c r="V294" s="100"/>
      <c r="W294" s="100">
        <v>2014</v>
      </c>
      <c r="X294" s="100"/>
    </row>
    <row r="295" spans="1:24" ht="81" customHeight="1">
      <c r="A295" s="173" t="s">
        <v>913</v>
      </c>
      <c r="B295" s="9" t="s">
        <v>26</v>
      </c>
      <c r="C295" s="178" t="s">
        <v>914</v>
      </c>
      <c r="D295" s="208" t="s">
        <v>915</v>
      </c>
      <c r="E295" s="208" t="s">
        <v>916</v>
      </c>
      <c r="F295" s="175" t="s">
        <v>785</v>
      </c>
      <c r="G295" s="180" t="s">
        <v>1866</v>
      </c>
      <c r="H295" s="103">
        <v>0</v>
      </c>
      <c r="I295" s="100">
        <v>750000000</v>
      </c>
      <c r="J295" s="181" t="s">
        <v>1628</v>
      </c>
      <c r="K295" s="181" t="s">
        <v>1632</v>
      </c>
      <c r="L295" s="182" t="s">
        <v>1693</v>
      </c>
      <c r="M295" s="174" t="s">
        <v>32</v>
      </c>
      <c r="N295" s="183" t="s">
        <v>1640</v>
      </c>
      <c r="O295" s="183" t="s">
        <v>1691</v>
      </c>
      <c r="P295" s="174">
        <v>796</v>
      </c>
      <c r="Q295" s="175" t="s">
        <v>1635</v>
      </c>
      <c r="R295" s="111">
        <v>1</v>
      </c>
      <c r="S295" s="154">
        <v>690000</v>
      </c>
      <c r="T295" s="154">
        <f t="shared" si="14"/>
        <v>690000</v>
      </c>
      <c r="U295" s="104">
        <f t="shared" si="13"/>
        <v>772800.0000000001</v>
      </c>
      <c r="V295" s="100"/>
      <c r="W295" s="100">
        <v>2014</v>
      </c>
      <c r="X295" s="100"/>
    </row>
    <row r="296" spans="1:24" ht="47.25" customHeight="1">
      <c r="A296" s="173" t="s">
        <v>2117</v>
      </c>
      <c r="B296" s="9" t="s">
        <v>26</v>
      </c>
      <c r="C296" s="179" t="s">
        <v>917</v>
      </c>
      <c r="D296" s="212" t="s">
        <v>2118</v>
      </c>
      <c r="E296" s="209" t="s">
        <v>918</v>
      </c>
      <c r="F296" s="175" t="s">
        <v>1895</v>
      </c>
      <c r="G296" s="180" t="s">
        <v>1866</v>
      </c>
      <c r="H296" s="103">
        <v>0</v>
      </c>
      <c r="I296" s="100">
        <v>750000000</v>
      </c>
      <c r="J296" s="181" t="s">
        <v>1859</v>
      </c>
      <c r="K296" s="181" t="s">
        <v>1632</v>
      </c>
      <c r="L296" s="182" t="s">
        <v>1901</v>
      </c>
      <c r="M296" s="174" t="s">
        <v>32</v>
      </c>
      <c r="N296" s="183" t="s">
        <v>1640</v>
      </c>
      <c r="O296" s="183" t="s">
        <v>1897</v>
      </c>
      <c r="P296" s="174">
        <v>796</v>
      </c>
      <c r="Q296" s="175" t="s">
        <v>1635</v>
      </c>
      <c r="R296" s="114">
        <v>0</v>
      </c>
      <c r="S296" s="112">
        <v>0</v>
      </c>
      <c r="T296" s="154">
        <v>0</v>
      </c>
      <c r="U296" s="104">
        <v>0</v>
      </c>
      <c r="V296" s="100"/>
      <c r="W296" s="100">
        <v>2014</v>
      </c>
      <c r="X296" s="100" t="s">
        <v>2119</v>
      </c>
    </row>
    <row r="297" spans="1:24" ht="81.75" customHeight="1">
      <c r="A297" s="173" t="s">
        <v>919</v>
      </c>
      <c r="B297" s="9" t="s">
        <v>26</v>
      </c>
      <c r="C297" s="178" t="s">
        <v>864</v>
      </c>
      <c r="D297" s="212" t="s">
        <v>920</v>
      </c>
      <c r="E297" s="209" t="s">
        <v>921</v>
      </c>
      <c r="F297" s="175" t="s">
        <v>785</v>
      </c>
      <c r="G297" s="322" t="s">
        <v>2022</v>
      </c>
      <c r="H297" s="103">
        <v>0</v>
      </c>
      <c r="I297" s="100">
        <v>750000000</v>
      </c>
      <c r="J297" s="181" t="s">
        <v>1628</v>
      </c>
      <c r="K297" s="181" t="s">
        <v>1632</v>
      </c>
      <c r="L297" s="182" t="s">
        <v>1694</v>
      </c>
      <c r="M297" s="174" t="s">
        <v>32</v>
      </c>
      <c r="N297" s="183" t="s">
        <v>1640</v>
      </c>
      <c r="O297" s="183" t="s">
        <v>1691</v>
      </c>
      <c r="P297" s="174">
        <v>796</v>
      </c>
      <c r="Q297" s="175" t="s">
        <v>1635</v>
      </c>
      <c r="R297" s="110">
        <v>1</v>
      </c>
      <c r="S297" s="112">
        <v>2350000</v>
      </c>
      <c r="T297" s="154">
        <f t="shared" si="14"/>
        <v>2350000</v>
      </c>
      <c r="U297" s="104">
        <f aca="true" t="shared" si="15" ref="U297:U330">T297*1.12</f>
        <v>2632000.0000000005</v>
      </c>
      <c r="V297" s="100"/>
      <c r="W297" s="100">
        <v>2014</v>
      </c>
      <c r="X297" s="100"/>
    </row>
    <row r="298" spans="1:24" ht="47.25" customHeight="1">
      <c r="A298" s="173" t="s">
        <v>922</v>
      </c>
      <c r="B298" s="9" t="s">
        <v>26</v>
      </c>
      <c r="C298" s="179" t="s">
        <v>923</v>
      </c>
      <c r="D298" s="209" t="s">
        <v>924</v>
      </c>
      <c r="E298" s="209" t="s">
        <v>925</v>
      </c>
      <c r="F298" s="175" t="s">
        <v>785</v>
      </c>
      <c r="G298" s="180" t="s">
        <v>1866</v>
      </c>
      <c r="H298" s="103">
        <v>0</v>
      </c>
      <c r="I298" s="100">
        <v>750000000</v>
      </c>
      <c r="J298" s="181" t="s">
        <v>1628</v>
      </c>
      <c r="K298" s="181" t="s">
        <v>1632</v>
      </c>
      <c r="L298" s="182" t="s">
        <v>1693</v>
      </c>
      <c r="M298" s="174" t="s">
        <v>32</v>
      </c>
      <c r="N298" s="183" t="s">
        <v>1640</v>
      </c>
      <c r="O298" s="183" t="s">
        <v>1691</v>
      </c>
      <c r="P298" s="174">
        <v>796</v>
      </c>
      <c r="Q298" s="175" t="s">
        <v>1635</v>
      </c>
      <c r="R298" s="114">
        <v>2</v>
      </c>
      <c r="S298" s="154">
        <v>185000</v>
      </c>
      <c r="T298" s="154">
        <f t="shared" si="14"/>
        <v>370000</v>
      </c>
      <c r="U298" s="104">
        <f t="shared" si="15"/>
        <v>414400.00000000006</v>
      </c>
      <c r="V298" s="100"/>
      <c r="W298" s="100">
        <v>2014</v>
      </c>
      <c r="X298" s="100"/>
    </row>
    <row r="299" spans="1:24" ht="47.25" customHeight="1">
      <c r="A299" s="173" t="s">
        <v>926</v>
      </c>
      <c r="B299" s="9" t="s">
        <v>26</v>
      </c>
      <c r="C299" s="178" t="s">
        <v>927</v>
      </c>
      <c r="D299" s="212" t="s">
        <v>928</v>
      </c>
      <c r="E299" s="208" t="s">
        <v>929</v>
      </c>
      <c r="F299" s="175" t="s">
        <v>785</v>
      </c>
      <c r="G299" s="322" t="s">
        <v>2022</v>
      </c>
      <c r="H299" s="103">
        <v>0</v>
      </c>
      <c r="I299" s="100">
        <v>750000000</v>
      </c>
      <c r="J299" s="181" t="s">
        <v>1628</v>
      </c>
      <c r="K299" s="181" t="s">
        <v>1632</v>
      </c>
      <c r="L299" s="182" t="s">
        <v>1694</v>
      </c>
      <c r="M299" s="174" t="s">
        <v>32</v>
      </c>
      <c r="N299" s="183" t="s">
        <v>1640</v>
      </c>
      <c r="O299" s="183" t="s">
        <v>1691</v>
      </c>
      <c r="P299" s="174">
        <v>796</v>
      </c>
      <c r="Q299" s="175" t="s">
        <v>1635</v>
      </c>
      <c r="R299" s="111">
        <v>20</v>
      </c>
      <c r="S299" s="112">
        <v>150000</v>
      </c>
      <c r="T299" s="154">
        <f t="shared" si="14"/>
        <v>3000000</v>
      </c>
      <c r="U299" s="104">
        <f t="shared" si="15"/>
        <v>3360000.0000000005</v>
      </c>
      <c r="V299" s="100"/>
      <c r="W299" s="100">
        <v>2014</v>
      </c>
      <c r="X299" s="100"/>
    </row>
    <row r="300" spans="1:24" ht="47.25" customHeight="1">
      <c r="A300" s="173" t="s">
        <v>930</v>
      </c>
      <c r="B300" s="9" t="s">
        <v>26</v>
      </c>
      <c r="C300" s="178" t="s">
        <v>914</v>
      </c>
      <c r="D300" s="208" t="s">
        <v>915</v>
      </c>
      <c r="E300" s="208" t="s">
        <v>916</v>
      </c>
      <c r="F300" s="175" t="s">
        <v>785</v>
      </c>
      <c r="G300" s="180" t="s">
        <v>1866</v>
      </c>
      <c r="H300" s="103">
        <v>0</v>
      </c>
      <c r="I300" s="100">
        <v>750000000</v>
      </c>
      <c r="J300" s="181" t="s">
        <v>1628</v>
      </c>
      <c r="K300" s="181" t="s">
        <v>1632</v>
      </c>
      <c r="L300" s="182" t="s">
        <v>1694</v>
      </c>
      <c r="M300" s="174" t="s">
        <v>32</v>
      </c>
      <c r="N300" s="183" t="s">
        <v>1640</v>
      </c>
      <c r="O300" s="183" t="s">
        <v>1691</v>
      </c>
      <c r="P300" s="174">
        <v>796</v>
      </c>
      <c r="Q300" s="175" t="s">
        <v>1635</v>
      </c>
      <c r="R300" s="111">
        <v>1</v>
      </c>
      <c r="S300" s="154">
        <v>690000</v>
      </c>
      <c r="T300" s="154">
        <f t="shared" si="14"/>
        <v>690000</v>
      </c>
      <c r="U300" s="104">
        <f t="shared" si="15"/>
        <v>772800.0000000001</v>
      </c>
      <c r="V300" s="100"/>
      <c r="W300" s="100">
        <v>2014</v>
      </c>
      <c r="X300" s="100"/>
    </row>
    <row r="301" spans="1:24" ht="47.25" customHeight="1">
      <c r="A301" s="173" t="s">
        <v>931</v>
      </c>
      <c r="B301" s="9" t="s">
        <v>26</v>
      </c>
      <c r="C301" s="178" t="s">
        <v>932</v>
      </c>
      <c r="D301" s="212" t="s">
        <v>933</v>
      </c>
      <c r="E301" s="209" t="s">
        <v>934</v>
      </c>
      <c r="F301" s="175" t="s">
        <v>785</v>
      </c>
      <c r="G301" s="322" t="s">
        <v>2022</v>
      </c>
      <c r="H301" s="103">
        <v>0</v>
      </c>
      <c r="I301" s="100">
        <v>750000000</v>
      </c>
      <c r="J301" s="181" t="s">
        <v>1628</v>
      </c>
      <c r="K301" s="181" t="s">
        <v>1632</v>
      </c>
      <c r="L301" s="182" t="s">
        <v>1694</v>
      </c>
      <c r="M301" s="174" t="s">
        <v>32</v>
      </c>
      <c r="N301" s="183" t="s">
        <v>1640</v>
      </c>
      <c r="O301" s="183" t="s">
        <v>1691</v>
      </c>
      <c r="P301" s="174">
        <v>796</v>
      </c>
      <c r="Q301" s="175" t="s">
        <v>1635</v>
      </c>
      <c r="R301" s="110">
        <v>2</v>
      </c>
      <c r="S301" s="112">
        <v>235000</v>
      </c>
      <c r="T301" s="154">
        <f t="shared" si="14"/>
        <v>470000</v>
      </c>
      <c r="U301" s="104">
        <f t="shared" si="15"/>
        <v>526400</v>
      </c>
      <c r="V301" s="100"/>
      <c r="W301" s="100">
        <v>2014</v>
      </c>
      <c r="X301" s="100"/>
    </row>
    <row r="302" spans="1:24" ht="47.25" customHeight="1">
      <c r="A302" s="173" t="s">
        <v>935</v>
      </c>
      <c r="B302" s="9" t="s">
        <v>26</v>
      </c>
      <c r="C302" s="178" t="s">
        <v>936</v>
      </c>
      <c r="D302" s="212" t="s">
        <v>937</v>
      </c>
      <c r="E302" s="195" t="s">
        <v>938</v>
      </c>
      <c r="F302" s="175" t="s">
        <v>785</v>
      </c>
      <c r="G302" s="180" t="s">
        <v>1866</v>
      </c>
      <c r="H302" s="103">
        <v>0</v>
      </c>
      <c r="I302" s="100">
        <v>750000000</v>
      </c>
      <c r="J302" s="181" t="s">
        <v>1628</v>
      </c>
      <c r="K302" s="181" t="s">
        <v>1632</v>
      </c>
      <c r="L302" s="182" t="s">
        <v>1694</v>
      </c>
      <c r="M302" s="174" t="s">
        <v>32</v>
      </c>
      <c r="N302" s="183" t="s">
        <v>1640</v>
      </c>
      <c r="O302" s="183" t="s">
        <v>1691</v>
      </c>
      <c r="P302" s="174">
        <v>796</v>
      </c>
      <c r="Q302" s="175" t="s">
        <v>1635</v>
      </c>
      <c r="R302" s="111">
        <v>2</v>
      </c>
      <c r="S302" s="154">
        <v>232000</v>
      </c>
      <c r="T302" s="154">
        <f t="shared" si="14"/>
        <v>464000</v>
      </c>
      <c r="U302" s="104">
        <f t="shared" si="15"/>
        <v>519680.00000000006</v>
      </c>
      <c r="V302" s="100"/>
      <c r="W302" s="100">
        <v>2014</v>
      </c>
      <c r="X302" s="100"/>
    </row>
    <row r="303" spans="1:24" ht="47.25" customHeight="1">
      <c r="A303" s="173" t="s">
        <v>939</v>
      </c>
      <c r="B303" s="9" t="s">
        <v>26</v>
      </c>
      <c r="C303" s="178" t="s">
        <v>940</v>
      </c>
      <c r="D303" s="207" t="s">
        <v>941</v>
      </c>
      <c r="E303" s="209" t="s">
        <v>942</v>
      </c>
      <c r="F303" s="175" t="s">
        <v>785</v>
      </c>
      <c r="G303" s="180" t="s">
        <v>1866</v>
      </c>
      <c r="H303" s="103">
        <v>0</v>
      </c>
      <c r="I303" s="100">
        <v>750000000</v>
      </c>
      <c r="J303" s="181" t="s">
        <v>1628</v>
      </c>
      <c r="K303" s="181" t="s">
        <v>1632</v>
      </c>
      <c r="L303" s="182" t="s">
        <v>1694</v>
      </c>
      <c r="M303" s="174" t="s">
        <v>32</v>
      </c>
      <c r="N303" s="183" t="s">
        <v>1640</v>
      </c>
      <c r="O303" s="183" t="s">
        <v>1691</v>
      </c>
      <c r="P303" s="174">
        <v>796</v>
      </c>
      <c r="Q303" s="175" t="s">
        <v>1635</v>
      </c>
      <c r="R303" s="106">
        <v>1</v>
      </c>
      <c r="S303" s="154">
        <v>2900000</v>
      </c>
      <c r="T303" s="154">
        <f t="shared" si="14"/>
        <v>2900000</v>
      </c>
      <c r="U303" s="104">
        <f t="shared" si="15"/>
        <v>3248000.0000000005</v>
      </c>
      <c r="V303" s="100"/>
      <c r="W303" s="100">
        <v>2014</v>
      </c>
      <c r="X303" s="100"/>
    </row>
    <row r="304" spans="1:24" ht="81" customHeight="1">
      <c r="A304" s="173" t="s">
        <v>943</v>
      </c>
      <c r="B304" s="9" t="s">
        <v>26</v>
      </c>
      <c r="C304" s="178" t="s">
        <v>944</v>
      </c>
      <c r="D304" s="208" t="s">
        <v>945</v>
      </c>
      <c r="E304" s="209" t="s">
        <v>946</v>
      </c>
      <c r="F304" s="175" t="s">
        <v>785</v>
      </c>
      <c r="G304" s="180" t="s">
        <v>1866</v>
      </c>
      <c r="H304" s="103">
        <v>0</v>
      </c>
      <c r="I304" s="100">
        <v>750000000</v>
      </c>
      <c r="J304" s="181" t="s">
        <v>1628</v>
      </c>
      <c r="K304" s="181" t="s">
        <v>1632</v>
      </c>
      <c r="L304" s="182" t="s">
        <v>1694</v>
      </c>
      <c r="M304" s="174" t="s">
        <v>32</v>
      </c>
      <c r="N304" s="183" t="s">
        <v>1640</v>
      </c>
      <c r="O304" s="183" t="s">
        <v>1691</v>
      </c>
      <c r="P304" s="174">
        <v>796</v>
      </c>
      <c r="Q304" s="175" t="s">
        <v>1635</v>
      </c>
      <c r="R304" s="108">
        <v>1</v>
      </c>
      <c r="S304" s="154">
        <v>3420000</v>
      </c>
      <c r="T304" s="154">
        <f t="shared" si="14"/>
        <v>3420000</v>
      </c>
      <c r="U304" s="104">
        <f t="shared" si="15"/>
        <v>3830400.0000000005</v>
      </c>
      <c r="V304" s="100"/>
      <c r="W304" s="100">
        <v>2014</v>
      </c>
      <c r="X304" s="100"/>
    </row>
    <row r="305" spans="1:24" ht="81" customHeight="1">
      <c r="A305" s="173" t="s">
        <v>947</v>
      </c>
      <c r="B305" s="9" t="s">
        <v>26</v>
      </c>
      <c r="C305" s="178" t="s">
        <v>948</v>
      </c>
      <c r="D305" s="208" t="s">
        <v>793</v>
      </c>
      <c r="E305" s="195" t="s">
        <v>949</v>
      </c>
      <c r="F305" s="175" t="s">
        <v>785</v>
      </c>
      <c r="G305" s="180" t="s">
        <v>1866</v>
      </c>
      <c r="H305" s="103">
        <v>0</v>
      </c>
      <c r="I305" s="100">
        <v>750000000</v>
      </c>
      <c r="J305" s="181" t="s">
        <v>1628</v>
      </c>
      <c r="K305" s="181" t="s">
        <v>1632</v>
      </c>
      <c r="L305" s="182" t="s">
        <v>1694</v>
      </c>
      <c r="M305" s="174" t="s">
        <v>32</v>
      </c>
      <c r="N305" s="183" t="s">
        <v>1640</v>
      </c>
      <c r="O305" s="183" t="s">
        <v>1691</v>
      </c>
      <c r="P305" s="174">
        <v>796</v>
      </c>
      <c r="Q305" s="175" t="s">
        <v>1635</v>
      </c>
      <c r="R305" s="108">
        <v>2</v>
      </c>
      <c r="S305" s="112">
        <v>200000</v>
      </c>
      <c r="T305" s="154">
        <f t="shared" si="14"/>
        <v>400000</v>
      </c>
      <c r="U305" s="104">
        <f t="shared" si="15"/>
        <v>448000.00000000006</v>
      </c>
      <c r="V305" s="100"/>
      <c r="W305" s="100">
        <v>2014</v>
      </c>
      <c r="X305" s="100"/>
    </row>
    <row r="306" spans="1:24" ht="81" customHeight="1">
      <c r="A306" s="173" t="s">
        <v>950</v>
      </c>
      <c r="B306" s="9" t="s">
        <v>26</v>
      </c>
      <c r="C306" s="178" t="s">
        <v>951</v>
      </c>
      <c r="D306" s="208" t="s">
        <v>915</v>
      </c>
      <c r="E306" s="208" t="s">
        <v>952</v>
      </c>
      <c r="F306" s="175" t="s">
        <v>785</v>
      </c>
      <c r="G306" s="322" t="s">
        <v>2022</v>
      </c>
      <c r="H306" s="103">
        <v>0</v>
      </c>
      <c r="I306" s="100">
        <v>750000000</v>
      </c>
      <c r="J306" s="181" t="s">
        <v>1628</v>
      </c>
      <c r="K306" s="181" t="s">
        <v>1632</v>
      </c>
      <c r="L306" s="182" t="s">
        <v>1694</v>
      </c>
      <c r="M306" s="174" t="s">
        <v>32</v>
      </c>
      <c r="N306" s="183" t="s">
        <v>1640</v>
      </c>
      <c r="O306" s="183" t="s">
        <v>1691</v>
      </c>
      <c r="P306" s="174">
        <v>796</v>
      </c>
      <c r="Q306" s="175" t="s">
        <v>1635</v>
      </c>
      <c r="R306" s="108">
        <v>1</v>
      </c>
      <c r="S306" s="112">
        <v>1500000</v>
      </c>
      <c r="T306" s="154">
        <f t="shared" si="14"/>
        <v>1500000</v>
      </c>
      <c r="U306" s="104">
        <f t="shared" si="15"/>
        <v>1680000.0000000002</v>
      </c>
      <c r="V306" s="100"/>
      <c r="W306" s="100">
        <v>2014</v>
      </c>
      <c r="X306" s="100"/>
    </row>
    <row r="307" spans="1:24" ht="81" customHeight="1">
      <c r="A307" s="173" t="s">
        <v>2120</v>
      </c>
      <c r="B307" s="9" t="s">
        <v>26</v>
      </c>
      <c r="C307" s="179" t="s">
        <v>953</v>
      </c>
      <c r="D307" s="173" t="s">
        <v>1899</v>
      </c>
      <c r="E307" s="215" t="s">
        <v>2121</v>
      </c>
      <c r="F307" s="175" t="s">
        <v>1895</v>
      </c>
      <c r="G307" s="180" t="s">
        <v>1866</v>
      </c>
      <c r="H307" s="103">
        <v>0</v>
      </c>
      <c r="I307" s="100">
        <v>750000000</v>
      </c>
      <c r="J307" s="181" t="s">
        <v>1859</v>
      </c>
      <c r="K307" s="181" t="s">
        <v>1632</v>
      </c>
      <c r="L307" s="182" t="s">
        <v>1901</v>
      </c>
      <c r="M307" s="174" t="s">
        <v>32</v>
      </c>
      <c r="N307" s="183" t="s">
        <v>1640</v>
      </c>
      <c r="O307" s="183" t="s">
        <v>1897</v>
      </c>
      <c r="P307" s="174">
        <v>796</v>
      </c>
      <c r="Q307" s="175" t="s">
        <v>1635</v>
      </c>
      <c r="R307" s="115">
        <v>0</v>
      </c>
      <c r="S307" s="112">
        <v>0</v>
      </c>
      <c r="T307" s="154">
        <v>0</v>
      </c>
      <c r="U307" s="104">
        <v>0</v>
      </c>
      <c r="V307" s="100"/>
      <c r="W307" s="100">
        <v>2014</v>
      </c>
      <c r="X307" s="100" t="s">
        <v>2119</v>
      </c>
    </row>
    <row r="308" spans="1:24" ht="81" customHeight="1">
      <c r="A308" s="173" t="s">
        <v>954</v>
      </c>
      <c r="B308" s="9" t="s">
        <v>26</v>
      </c>
      <c r="C308" s="179" t="s">
        <v>879</v>
      </c>
      <c r="D308" s="207" t="s">
        <v>880</v>
      </c>
      <c r="E308" s="175" t="s">
        <v>955</v>
      </c>
      <c r="F308" s="175" t="s">
        <v>785</v>
      </c>
      <c r="G308" s="180" t="s">
        <v>1866</v>
      </c>
      <c r="H308" s="103">
        <v>0</v>
      </c>
      <c r="I308" s="100">
        <v>750000000</v>
      </c>
      <c r="J308" s="181" t="s">
        <v>1628</v>
      </c>
      <c r="K308" s="181" t="s">
        <v>1632</v>
      </c>
      <c r="L308" s="182" t="s">
        <v>1693</v>
      </c>
      <c r="M308" s="174" t="s">
        <v>32</v>
      </c>
      <c r="N308" s="183" t="s">
        <v>1640</v>
      </c>
      <c r="O308" s="183" t="s">
        <v>1691</v>
      </c>
      <c r="P308" s="174">
        <v>796</v>
      </c>
      <c r="Q308" s="175" t="s">
        <v>1635</v>
      </c>
      <c r="R308" s="116">
        <v>1</v>
      </c>
      <c r="S308" s="112">
        <v>280000</v>
      </c>
      <c r="T308" s="154">
        <f t="shared" si="14"/>
        <v>280000</v>
      </c>
      <c r="U308" s="104">
        <f t="shared" si="15"/>
        <v>313600.00000000006</v>
      </c>
      <c r="V308" s="100"/>
      <c r="W308" s="100">
        <v>2014</v>
      </c>
      <c r="X308" s="100"/>
    </row>
    <row r="309" spans="1:24" ht="81" customHeight="1">
      <c r="A309" s="173" t="s">
        <v>956</v>
      </c>
      <c r="B309" s="9" t="s">
        <v>26</v>
      </c>
      <c r="C309" s="179" t="s">
        <v>875</v>
      </c>
      <c r="D309" s="207" t="s">
        <v>957</v>
      </c>
      <c r="E309" s="175" t="s">
        <v>958</v>
      </c>
      <c r="F309" s="175" t="s">
        <v>785</v>
      </c>
      <c r="G309" s="180" t="s">
        <v>1866</v>
      </c>
      <c r="H309" s="103">
        <v>0</v>
      </c>
      <c r="I309" s="100">
        <v>750000000</v>
      </c>
      <c r="J309" s="181" t="s">
        <v>1628</v>
      </c>
      <c r="K309" s="181" t="s">
        <v>1632</v>
      </c>
      <c r="L309" s="182" t="s">
        <v>1693</v>
      </c>
      <c r="M309" s="174" t="s">
        <v>32</v>
      </c>
      <c r="N309" s="183" t="s">
        <v>1640</v>
      </c>
      <c r="O309" s="183" t="s">
        <v>1691</v>
      </c>
      <c r="P309" s="174">
        <v>796</v>
      </c>
      <c r="Q309" s="175" t="s">
        <v>1635</v>
      </c>
      <c r="R309" s="116">
        <v>1</v>
      </c>
      <c r="S309" s="112">
        <v>700000</v>
      </c>
      <c r="T309" s="154">
        <f t="shared" si="14"/>
        <v>700000</v>
      </c>
      <c r="U309" s="104">
        <f t="shared" si="15"/>
        <v>784000.0000000001</v>
      </c>
      <c r="V309" s="100"/>
      <c r="W309" s="100">
        <v>2014</v>
      </c>
      <c r="X309" s="100"/>
    </row>
    <row r="310" spans="1:24" ht="81" customHeight="1">
      <c r="A310" s="173" t="s">
        <v>959</v>
      </c>
      <c r="B310" s="9" t="s">
        <v>26</v>
      </c>
      <c r="C310" s="204" t="s">
        <v>960</v>
      </c>
      <c r="D310" s="175" t="s">
        <v>961</v>
      </c>
      <c r="E310" s="173" t="s">
        <v>962</v>
      </c>
      <c r="F310" s="175" t="s">
        <v>785</v>
      </c>
      <c r="G310" s="180" t="s">
        <v>1866</v>
      </c>
      <c r="H310" s="103">
        <v>0</v>
      </c>
      <c r="I310" s="100">
        <v>750000000</v>
      </c>
      <c r="J310" s="181" t="s">
        <v>1628</v>
      </c>
      <c r="K310" s="181" t="s">
        <v>1632</v>
      </c>
      <c r="L310" s="182" t="s">
        <v>1693</v>
      </c>
      <c r="M310" s="174" t="s">
        <v>32</v>
      </c>
      <c r="N310" s="183" t="s">
        <v>1640</v>
      </c>
      <c r="O310" s="183" t="s">
        <v>1691</v>
      </c>
      <c r="P310" s="174">
        <v>796</v>
      </c>
      <c r="Q310" s="175" t="s">
        <v>1635</v>
      </c>
      <c r="R310" s="116">
        <v>1</v>
      </c>
      <c r="S310" s="112">
        <v>365625</v>
      </c>
      <c r="T310" s="154">
        <f t="shared" si="14"/>
        <v>365625</v>
      </c>
      <c r="U310" s="104">
        <f t="shared" si="15"/>
        <v>409500.00000000006</v>
      </c>
      <c r="V310" s="100"/>
      <c r="W310" s="100">
        <v>2014</v>
      </c>
      <c r="X310" s="100"/>
    </row>
    <row r="311" spans="1:24" ht="132" customHeight="1">
      <c r="A311" s="173" t="s">
        <v>963</v>
      </c>
      <c r="B311" s="9" t="s">
        <v>26</v>
      </c>
      <c r="C311" s="179" t="s">
        <v>964</v>
      </c>
      <c r="D311" s="32" t="s">
        <v>965</v>
      </c>
      <c r="E311" s="33" t="s">
        <v>966</v>
      </c>
      <c r="F311" s="175" t="s">
        <v>785</v>
      </c>
      <c r="G311" s="180" t="s">
        <v>1866</v>
      </c>
      <c r="H311" s="103">
        <v>0</v>
      </c>
      <c r="I311" s="100">
        <v>750000000</v>
      </c>
      <c r="J311" s="181" t="s">
        <v>1628</v>
      </c>
      <c r="K311" s="181" t="s">
        <v>1632</v>
      </c>
      <c r="L311" s="182" t="s">
        <v>1693</v>
      </c>
      <c r="M311" s="174" t="s">
        <v>32</v>
      </c>
      <c r="N311" s="183" t="s">
        <v>1640</v>
      </c>
      <c r="O311" s="183" t="s">
        <v>1691</v>
      </c>
      <c r="P311" s="174">
        <v>796</v>
      </c>
      <c r="Q311" s="175" t="s">
        <v>1635</v>
      </c>
      <c r="R311" s="105">
        <v>1</v>
      </c>
      <c r="S311" s="112">
        <v>600000</v>
      </c>
      <c r="T311" s="154">
        <f t="shared" si="14"/>
        <v>600000</v>
      </c>
      <c r="U311" s="104">
        <f t="shared" si="15"/>
        <v>672000.0000000001</v>
      </c>
      <c r="V311" s="100"/>
      <c r="W311" s="100">
        <v>2014</v>
      </c>
      <c r="X311" s="100"/>
    </row>
    <row r="312" spans="1:24" ht="131.25" customHeight="1">
      <c r="A312" s="173" t="s">
        <v>967</v>
      </c>
      <c r="B312" s="9" t="s">
        <v>26</v>
      </c>
      <c r="C312" s="178" t="s">
        <v>883</v>
      </c>
      <c r="D312" s="175" t="s">
        <v>788</v>
      </c>
      <c r="E312" s="175" t="s">
        <v>884</v>
      </c>
      <c r="F312" s="175" t="s">
        <v>785</v>
      </c>
      <c r="G312" s="180" t="s">
        <v>1866</v>
      </c>
      <c r="H312" s="103">
        <v>0.73</v>
      </c>
      <c r="I312" s="100">
        <v>750000000</v>
      </c>
      <c r="J312" s="181" t="s">
        <v>1628</v>
      </c>
      <c r="K312" s="181" t="s">
        <v>1632</v>
      </c>
      <c r="L312" s="182" t="s">
        <v>1693</v>
      </c>
      <c r="M312" s="174" t="s">
        <v>32</v>
      </c>
      <c r="N312" s="183" t="s">
        <v>1640</v>
      </c>
      <c r="O312" s="183" t="s">
        <v>1695</v>
      </c>
      <c r="P312" s="174">
        <v>796</v>
      </c>
      <c r="Q312" s="175" t="s">
        <v>1635</v>
      </c>
      <c r="R312" s="105">
        <v>1</v>
      </c>
      <c r="S312" s="154">
        <v>135000</v>
      </c>
      <c r="T312" s="154">
        <f t="shared" si="14"/>
        <v>135000</v>
      </c>
      <c r="U312" s="104">
        <f t="shared" si="15"/>
        <v>151200</v>
      </c>
      <c r="V312" s="161" t="s">
        <v>1841</v>
      </c>
      <c r="W312" s="100">
        <v>2014</v>
      </c>
      <c r="X312" s="100"/>
    </row>
    <row r="313" spans="1:24" ht="131.25" customHeight="1">
      <c r="A313" s="173" t="s">
        <v>968</v>
      </c>
      <c r="B313" s="9" t="s">
        <v>26</v>
      </c>
      <c r="C313" s="178" t="s">
        <v>883</v>
      </c>
      <c r="D313" s="175" t="s">
        <v>788</v>
      </c>
      <c r="E313" s="175" t="s">
        <v>884</v>
      </c>
      <c r="F313" s="175" t="s">
        <v>785</v>
      </c>
      <c r="G313" s="180" t="s">
        <v>1866</v>
      </c>
      <c r="H313" s="103">
        <v>0.74</v>
      </c>
      <c r="I313" s="100">
        <v>750000000</v>
      </c>
      <c r="J313" s="181" t="s">
        <v>1628</v>
      </c>
      <c r="K313" s="181" t="s">
        <v>1632</v>
      </c>
      <c r="L313" s="182" t="s">
        <v>1693</v>
      </c>
      <c r="M313" s="174" t="s">
        <v>32</v>
      </c>
      <c r="N313" s="183" t="s">
        <v>1640</v>
      </c>
      <c r="O313" s="183" t="s">
        <v>1695</v>
      </c>
      <c r="P313" s="174">
        <v>796</v>
      </c>
      <c r="Q313" s="175" t="s">
        <v>1635</v>
      </c>
      <c r="R313" s="105">
        <v>1</v>
      </c>
      <c r="S313" s="154">
        <v>430000</v>
      </c>
      <c r="T313" s="154">
        <f t="shared" si="14"/>
        <v>430000</v>
      </c>
      <c r="U313" s="104">
        <f t="shared" si="15"/>
        <v>481600.00000000006</v>
      </c>
      <c r="V313" s="161" t="s">
        <v>1841</v>
      </c>
      <c r="W313" s="100">
        <v>2014</v>
      </c>
      <c r="X313" s="100"/>
    </row>
    <row r="314" spans="1:24" ht="81" customHeight="1">
      <c r="A314" s="173" t="s">
        <v>969</v>
      </c>
      <c r="B314" s="9" t="s">
        <v>26</v>
      </c>
      <c r="C314" s="178" t="s">
        <v>970</v>
      </c>
      <c r="D314" s="216" t="s">
        <v>793</v>
      </c>
      <c r="E314" s="207" t="s">
        <v>971</v>
      </c>
      <c r="F314" s="175" t="s">
        <v>785</v>
      </c>
      <c r="G314" s="180" t="s">
        <v>1866</v>
      </c>
      <c r="H314" s="103">
        <v>0</v>
      </c>
      <c r="I314" s="100">
        <v>750000000</v>
      </c>
      <c r="J314" s="181" t="s">
        <v>1628</v>
      </c>
      <c r="K314" s="181" t="s">
        <v>1632</v>
      </c>
      <c r="L314" s="182" t="s">
        <v>1694</v>
      </c>
      <c r="M314" s="174" t="s">
        <v>32</v>
      </c>
      <c r="N314" s="183" t="s">
        <v>1640</v>
      </c>
      <c r="O314" s="183" t="s">
        <v>1691</v>
      </c>
      <c r="P314" s="174">
        <v>796</v>
      </c>
      <c r="Q314" s="175" t="s">
        <v>1635</v>
      </c>
      <c r="R314" s="153">
        <v>4</v>
      </c>
      <c r="S314" s="112">
        <v>200000</v>
      </c>
      <c r="T314" s="154">
        <f t="shared" si="14"/>
        <v>800000</v>
      </c>
      <c r="U314" s="104">
        <f t="shared" si="15"/>
        <v>896000.0000000001</v>
      </c>
      <c r="V314" s="100"/>
      <c r="W314" s="100">
        <v>2014</v>
      </c>
      <c r="X314" s="100"/>
    </row>
    <row r="315" spans="1:24" ht="103.5" customHeight="1">
      <c r="A315" s="173" t="s">
        <v>972</v>
      </c>
      <c r="B315" s="9" t="s">
        <v>26</v>
      </c>
      <c r="C315" s="178" t="s">
        <v>973</v>
      </c>
      <c r="D315" s="216" t="s">
        <v>793</v>
      </c>
      <c r="E315" s="214" t="s">
        <v>974</v>
      </c>
      <c r="F315" s="175" t="s">
        <v>785</v>
      </c>
      <c r="G315" s="180" t="s">
        <v>1866</v>
      </c>
      <c r="H315" s="103">
        <v>0</v>
      </c>
      <c r="I315" s="100">
        <v>750000000</v>
      </c>
      <c r="J315" s="181" t="s">
        <v>1628</v>
      </c>
      <c r="K315" s="181" t="s">
        <v>1632</v>
      </c>
      <c r="L315" s="182" t="s">
        <v>1694</v>
      </c>
      <c r="M315" s="174" t="s">
        <v>32</v>
      </c>
      <c r="N315" s="183" t="s">
        <v>1640</v>
      </c>
      <c r="O315" s="183" t="s">
        <v>1691</v>
      </c>
      <c r="P315" s="174">
        <v>796</v>
      </c>
      <c r="Q315" s="175" t="s">
        <v>1635</v>
      </c>
      <c r="R315" s="153">
        <v>8</v>
      </c>
      <c r="S315" s="112">
        <v>180000</v>
      </c>
      <c r="T315" s="154">
        <f t="shared" si="14"/>
        <v>1440000</v>
      </c>
      <c r="U315" s="104">
        <f t="shared" si="15"/>
        <v>1612800.0000000002</v>
      </c>
      <c r="V315" s="100"/>
      <c r="W315" s="100">
        <v>2014</v>
      </c>
      <c r="X315" s="100"/>
    </row>
    <row r="316" spans="1:24" ht="144.75" customHeight="1">
      <c r="A316" s="173" t="s">
        <v>975</v>
      </c>
      <c r="B316" s="9" t="s">
        <v>26</v>
      </c>
      <c r="C316" s="178" t="s">
        <v>976</v>
      </c>
      <c r="D316" s="216" t="s">
        <v>793</v>
      </c>
      <c r="E316" s="207" t="s">
        <v>977</v>
      </c>
      <c r="F316" s="175" t="s">
        <v>978</v>
      </c>
      <c r="G316" s="180" t="s">
        <v>1866</v>
      </c>
      <c r="H316" s="103">
        <v>0</v>
      </c>
      <c r="I316" s="100">
        <v>750000000</v>
      </c>
      <c r="J316" s="181" t="s">
        <v>1628</v>
      </c>
      <c r="K316" s="181" t="s">
        <v>1632</v>
      </c>
      <c r="L316" s="182" t="s">
        <v>1696</v>
      </c>
      <c r="M316" s="174" t="s">
        <v>32</v>
      </c>
      <c r="N316" s="183" t="s">
        <v>1640</v>
      </c>
      <c r="O316" s="183" t="s">
        <v>1691</v>
      </c>
      <c r="P316" s="174">
        <v>796</v>
      </c>
      <c r="Q316" s="175" t="s">
        <v>1635</v>
      </c>
      <c r="R316" s="105">
        <v>6</v>
      </c>
      <c r="S316" s="107">
        <v>12600</v>
      </c>
      <c r="T316" s="154">
        <f>R316*S316</f>
        <v>75600</v>
      </c>
      <c r="U316" s="104">
        <f t="shared" si="15"/>
        <v>84672.00000000001</v>
      </c>
      <c r="V316" s="100"/>
      <c r="W316" s="100">
        <v>2014</v>
      </c>
      <c r="X316" s="100"/>
    </row>
    <row r="317" spans="1:24" ht="126" customHeight="1">
      <c r="A317" s="173" t="s">
        <v>2122</v>
      </c>
      <c r="B317" s="9" t="s">
        <v>26</v>
      </c>
      <c r="C317" s="178" t="s">
        <v>979</v>
      </c>
      <c r="D317" s="175" t="s">
        <v>2123</v>
      </c>
      <c r="E317" s="175" t="s">
        <v>2124</v>
      </c>
      <c r="F317" s="175" t="s">
        <v>1895</v>
      </c>
      <c r="G317" s="180" t="s">
        <v>1866</v>
      </c>
      <c r="H317" s="103">
        <v>0</v>
      </c>
      <c r="I317" s="100">
        <v>750000000</v>
      </c>
      <c r="J317" s="181" t="s">
        <v>1859</v>
      </c>
      <c r="K317" s="181" t="s">
        <v>1632</v>
      </c>
      <c r="L317" s="182" t="s">
        <v>1896</v>
      </c>
      <c r="M317" s="174" t="s">
        <v>32</v>
      </c>
      <c r="N317" s="183" t="s">
        <v>1640</v>
      </c>
      <c r="O317" s="183" t="s">
        <v>1897</v>
      </c>
      <c r="P317" s="174">
        <v>796</v>
      </c>
      <c r="Q317" s="175" t="s">
        <v>1635</v>
      </c>
      <c r="R317" s="153">
        <v>2</v>
      </c>
      <c r="S317" s="154">
        <v>0</v>
      </c>
      <c r="T317" s="154">
        <v>0</v>
      </c>
      <c r="U317" s="104">
        <v>0</v>
      </c>
      <c r="V317" s="100"/>
      <c r="W317" s="100">
        <v>2014</v>
      </c>
      <c r="X317" s="100" t="s">
        <v>2125</v>
      </c>
    </row>
    <row r="318" spans="1:24" ht="126" customHeight="1">
      <c r="A318" s="173" t="s">
        <v>2126</v>
      </c>
      <c r="B318" s="9" t="s">
        <v>26</v>
      </c>
      <c r="C318" s="178" t="s">
        <v>2127</v>
      </c>
      <c r="D318" s="175" t="s">
        <v>2128</v>
      </c>
      <c r="E318" s="175" t="s">
        <v>2129</v>
      </c>
      <c r="F318" s="175" t="s">
        <v>1895</v>
      </c>
      <c r="G318" s="180" t="s">
        <v>1866</v>
      </c>
      <c r="H318" s="103">
        <v>0</v>
      </c>
      <c r="I318" s="100">
        <v>750000000</v>
      </c>
      <c r="J318" s="181" t="s">
        <v>1859</v>
      </c>
      <c r="K318" s="181" t="s">
        <v>1653</v>
      </c>
      <c r="L318" s="182" t="s">
        <v>1896</v>
      </c>
      <c r="M318" s="174" t="s">
        <v>32</v>
      </c>
      <c r="N318" s="183" t="s">
        <v>1626</v>
      </c>
      <c r="O318" s="183" t="s">
        <v>1897</v>
      </c>
      <c r="P318" s="174">
        <v>796</v>
      </c>
      <c r="Q318" s="175" t="s">
        <v>1635</v>
      </c>
      <c r="R318" s="153">
        <v>2</v>
      </c>
      <c r="S318" s="154">
        <v>880608.55</v>
      </c>
      <c r="T318" s="154">
        <v>1761217.1</v>
      </c>
      <c r="U318" s="104">
        <v>1972563.1520000002</v>
      </c>
      <c r="V318" s="100"/>
      <c r="W318" s="100">
        <v>2014</v>
      </c>
      <c r="X318" s="100"/>
    </row>
    <row r="319" spans="1:24" ht="130.5" customHeight="1">
      <c r="A319" s="173" t="s">
        <v>980</v>
      </c>
      <c r="B319" s="9" t="s">
        <v>26</v>
      </c>
      <c r="C319" s="178" t="s">
        <v>981</v>
      </c>
      <c r="D319" s="175" t="s">
        <v>982</v>
      </c>
      <c r="E319" s="175" t="s">
        <v>983</v>
      </c>
      <c r="F319" s="175" t="s">
        <v>978</v>
      </c>
      <c r="G319" s="180" t="s">
        <v>1866</v>
      </c>
      <c r="H319" s="103">
        <v>0</v>
      </c>
      <c r="I319" s="100">
        <v>750000000</v>
      </c>
      <c r="J319" s="181" t="s">
        <v>1628</v>
      </c>
      <c r="K319" s="181" t="s">
        <v>1632</v>
      </c>
      <c r="L319" s="182" t="s">
        <v>1696</v>
      </c>
      <c r="M319" s="174" t="s">
        <v>32</v>
      </c>
      <c r="N319" s="183" t="s">
        <v>1640</v>
      </c>
      <c r="O319" s="183" t="s">
        <v>1691</v>
      </c>
      <c r="P319" s="174">
        <v>796</v>
      </c>
      <c r="Q319" s="175" t="s">
        <v>1635</v>
      </c>
      <c r="R319" s="153">
        <v>100</v>
      </c>
      <c r="S319" s="154">
        <v>4500</v>
      </c>
      <c r="T319" s="154">
        <f aca="true" t="shared" si="16" ref="T319:T330">R319*S319</f>
        <v>450000</v>
      </c>
      <c r="U319" s="104">
        <f t="shared" si="15"/>
        <v>504000.00000000006</v>
      </c>
      <c r="V319" s="100"/>
      <c r="W319" s="100">
        <v>2014</v>
      </c>
      <c r="X319" s="100"/>
    </row>
    <row r="320" spans="1:24" ht="134.25" customHeight="1">
      <c r="A320" s="173" t="s">
        <v>984</v>
      </c>
      <c r="B320" s="9" t="s">
        <v>26</v>
      </c>
      <c r="C320" s="178" t="s">
        <v>985</v>
      </c>
      <c r="D320" s="175" t="s">
        <v>986</v>
      </c>
      <c r="E320" s="175" t="s">
        <v>987</v>
      </c>
      <c r="F320" s="175" t="s">
        <v>978</v>
      </c>
      <c r="G320" s="180" t="s">
        <v>1866</v>
      </c>
      <c r="H320" s="103">
        <v>0</v>
      </c>
      <c r="I320" s="100">
        <v>750000000</v>
      </c>
      <c r="J320" s="181" t="s">
        <v>1628</v>
      </c>
      <c r="K320" s="181" t="s">
        <v>1632</v>
      </c>
      <c r="L320" s="182" t="s">
        <v>1696</v>
      </c>
      <c r="M320" s="174" t="s">
        <v>32</v>
      </c>
      <c r="N320" s="183" t="s">
        <v>1640</v>
      </c>
      <c r="O320" s="183" t="s">
        <v>1691</v>
      </c>
      <c r="P320" s="174">
        <v>796</v>
      </c>
      <c r="Q320" s="175" t="s">
        <v>1635</v>
      </c>
      <c r="R320" s="153">
        <v>1</v>
      </c>
      <c r="S320" s="154">
        <v>890000</v>
      </c>
      <c r="T320" s="154">
        <f t="shared" si="16"/>
        <v>890000</v>
      </c>
      <c r="U320" s="104">
        <f t="shared" si="15"/>
        <v>996800.0000000001</v>
      </c>
      <c r="V320" s="100"/>
      <c r="W320" s="100">
        <v>2014</v>
      </c>
      <c r="X320" s="100"/>
    </row>
    <row r="321" spans="1:24" ht="139.5" customHeight="1">
      <c r="A321" s="173" t="s">
        <v>988</v>
      </c>
      <c r="B321" s="9" t="s">
        <v>26</v>
      </c>
      <c r="C321" s="210" t="s">
        <v>989</v>
      </c>
      <c r="D321" s="207" t="s">
        <v>50</v>
      </c>
      <c r="E321" s="207" t="s">
        <v>990</v>
      </c>
      <c r="F321" s="175" t="s">
        <v>978</v>
      </c>
      <c r="G321" s="322" t="s">
        <v>2022</v>
      </c>
      <c r="H321" s="103">
        <v>0</v>
      </c>
      <c r="I321" s="100">
        <v>750000000</v>
      </c>
      <c r="J321" s="181" t="s">
        <v>1628</v>
      </c>
      <c r="K321" s="181" t="s">
        <v>1632</v>
      </c>
      <c r="L321" s="182" t="s">
        <v>1696</v>
      </c>
      <c r="M321" s="174" t="s">
        <v>32</v>
      </c>
      <c r="N321" s="183" t="s">
        <v>1640</v>
      </c>
      <c r="O321" s="183" t="s">
        <v>1691</v>
      </c>
      <c r="P321" s="174">
        <v>796</v>
      </c>
      <c r="Q321" s="175" t="s">
        <v>1635</v>
      </c>
      <c r="R321" s="106">
        <v>1</v>
      </c>
      <c r="S321" s="107">
        <v>8100000</v>
      </c>
      <c r="T321" s="154">
        <f t="shared" si="16"/>
        <v>8100000</v>
      </c>
      <c r="U321" s="104">
        <f t="shared" si="15"/>
        <v>9072000</v>
      </c>
      <c r="V321" s="100"/>
      <c r="W321" s="100">
        <v>2014</v>
      </c>
      <c r="X321" s="100"/>
    </row>
    <row r="322" spans="1:24" ht="145.5" customHeight="1">
      <c r="A322" s="173" t="s">
        <v>991</v>
      </c>
      <c r="B322" s="9" t="s">
        <v>26</v>
      </c>
      <c r="C322" s="178" t="s">
        <v>992</v>
      </c>
      <c r="D322" s="175" t="s">
        <v>993</v>
      </c>
      <c r="E322" s="175" t="s">
        <v>994</v>
      </c>
      <c r="F322" s="175" t="s">
        <v>978</v>
      </c>
      <c r="G322" s="180" t="s">
        <v>1866</v>
      </c>
      <c r="H322" s="103">
        <v>0</v>
      </c>
      <c r="I322" s="100">
        <v>750000000</v>
      </c>
      <c r="J322" s="181" t="s">
        <v>1628</v>
      </c>
      <c r="K322" s="181" t="s">
        <v>1632</v>
      </c>
      <c r="L322" s="182" t="s">
        <v>1696</v>
      </c>
      <c r="M322" s="174" t="s">
        <v>32</v>
      </c>
      <c r="N322" s="183" t="s">
        <v>1640</v>
      </c>
      <c r="O322" s="183" t="s">
        <v>1691</v>
      </c>
      <c r="P322" s="174">
        <v>796</v>
      </c>
      <c r="Q322" s="175" t="s">
        <v>1635</v>
      </c>
      <c r="R322" s="106">
        <v>1</v>
      </c>
      <c r="S322" s="112">
        <v>1000000</v>
      </c>
      <c r="T322" s="154">
        <f t="shared" si="16"/>
        <v>1000000</v>
      </c>
      <c r="U322" s="104">
        <f t="shared" si="15"/>
        <v>1120000</v>
      </c>
      <c r="V322" s="100"/>
      <c r="W322" s="100">
        <v>2014</v>
      </c>
      <c r="X322" s="100"/>
    </row>
    <row r="323" spans="1:24" ht="140.25" customHeight="1">
      <c r="A323" s="173" t="s">
        <v>995</v>
      </c>
      <c r="B323" s="9" t="s">
        <v>26</v>
      </c>
      <c r="C323" s="178" t="s">
        <v>996</v>
      </c>
      <c r="D323" s="175" t="s">
        <v>997</v>
      </c>
      <c r="E323" s="175" t="s">
        <v>998</v>
      </c>
      <c r="F323" s="175" t="s">
        <v>978</v>
      </c>
      <c r="G323" s="180" t="s">
        <v>1866</v>
      </c>
      <c r="H323" s="103">
        <v>0</v>
      </c>
      <c r="I323" s="100">
        <v>750000000</v>
      </c>
      <c r="J323" s="181" t="s">
        <v>1628</v>
      </c>
      <c r="K323" s="181" t="s">
        <v>1632</v>
      </c>
      <c r="L323" s="182" t="s">
        <v>1696</v>
      </c>
      <c r="M323" s="174" t="s">
        <v>32</v>
      </c>
      <c r="N323" s="183" t="s">
        <v>1640</v>
      </c>
      <c r="O323" s="183" t="s">
        <v>1691</v>
      </c>
      <c r="P323" s="174">
        <v>796</v>
      </c>
      <c r="Q323" s="175" t="s">
        <v>1635</v>
      </c>
      <c r="R323" s="157">
        <v>1</v>
      </c>
      <c r="S323" s="154">
        <v>2950000</v>
      </c>
      <c r="T323" s="154">
        <f t="shared" si="16"/>
        <v>2950000</v>
      </c>
      <c r="U323" s="104">
        <f t="shared" si="15"/>
        <v>3304000.0000000005</v>
      </c>
      <c r="V323" s="100"/>
      <c r="W323" s="100">
        <v>2014</v>
      </c>
      <c r="X323" s="100"/>
    </row>
    <row r="324" spans="1:24" ht="122.25" customHeight="1">
      <c r="A324" s="173" t="s">
        <v>999</v>
      </c>
      <c r="B324" s="9" t="s">
        <v>26</v>
      </c>
      <c r="C324" s="211" t="s">
        <v>1000</v>
      </c>
      <c r="D324" s="195" t="s">
        <v>1001</v>
      </c>
      <c r="E324" s="175" t="s">
        <v>1002</v>
      </c>
      <c r="F324" s="175" t="s">
        <v>978</v>
      </c>
      <c r="G324" s="322" t="s">
        <v>2022</v>
      </c>
      <c r="H324" s="103">
        <v>0</v>
      </c>
      <c r="I324" s="100">
        <v>750000000</v>
      </c>
      <c r="J324" s="181" t="s">
        <v>1628</v>
      </c>
      <c r="K324" s="181" t="s">
        <v>1632</v>
      </c>
      <c r="L324" s="182" t="s">
        <v>1696</v>
      </c>
      <c r="M324" s="174" t="s">
        <v>32</v>
      </c>
      <c r="N324" s="183" t="s">
        <v>1640</v>
      </c>
      <c r="O324" s="183" t="s">
        <v>1691</v>
      </c>
      <c r="P324" s="174">
        <v>839</v>
      </c>
      <c r="Q324" s="207" t="s">
        <v>1651</v>
      </c>
      <c r="R324" s="153">
        <v>1</v>
      </c>
      <c r="S324" s="154">
        <v>3900000</v>
      </c>
      <c r="T324" s="154">
        <f t="shared" si="16"/>
        <v>3900000</v>
      </c>
      <c r="U324" s="104">
        <f t="shared" si="15"/>
        <v>4368000</v>
      </c>
      <c r="V324" s="100"/>
      <c r="W324" s="100">
        <v>2014</v>
      </c>
      <c r="X324" s="100"/>
    </row>
    <row r="325" spans="1:24" ht="128.25" customHeight="1">
      <c r="A325" s="173" t="s">
        <v>1003</v>
      </c>
      <c r="B325" s="9" t="s">
        <v>26</v>
      </c>
      <c r="C325" s="178" t="s">
        <v>932</v>
      </c>
      <c r="D325" s="212" t="s">
        <v>933</v>
      </c>
      <c r="E325" s="209" t="s">
        <v>934</v>
      </c>
      <c r="F325" s="175" t="s">
        <v>978</v>
      </c>
      <c r="G325" s="322" t="s">
        <v>2022</v>
      </c>
      <c r="H325" s="103">
        <v>0</v>
      </c>
      <c r="I325" s="100">
        <v>750000000</v>
      </c>
      <c r="J325" s="181" t="s">
        <v>1628</v>
      </c>
      <c r="K325" s="181" t="s">
        <v>1632</v>
      </c>
      <c r="L325" s="182" t="s">
        <v>1696</v>
      </c>
      <c r="M325" s="174" t="s">
        <v>32</v>
      </c>
      <c r="N325" s="183" t="s">
        <v>1640</v>
      </c>
      <c r="O325" s="183" t="s">
        <v>1691</v>
      </c>
      <c r="P325" s="174">
        <v>796</v>
      </c>
      <c r="Q325" s="175" t="s">
        <v>1635</v>
      </c>
      <c r="R325" s="157">
        <v>1</v>
      </c>
      <c r="S325" s="112">
        <v>3000000</v>
      </c>
      <c r="T325" s="154">
        <f t="shared" si="16"/>
        <v>3000000</v>
      </c>
      <c r="U325" s="104">
        <f t="shared" si="15"/>
        <v>3360000.0000000005</v>
      </c>
      <c r="V325" s="100"/>
      <c r="W325" s="100">
        <v>2014</v>
      </c>
      <c r="X325" s="100"/>
    </row>
    <row r="326" spans="1:24" ht="131.25" customHeight="1">
      <c r="A326" s="173" t="s">
        <v>1004</v>
      </c>
      <c r="B326" s="9" t="s">
        <v>26</v>
      </c>
      <c r="C326" s="178" t="s">
        <v>1005</v>
      </c>
      <c r="D326" s="213" t="s">
        <v>1006</v>
      </c>
      <c r="E326" s="175" t="s">
        <v>1007</v>
      </c>
      <c r="F326" s="175" t="s">
        <v>978</v>
      </c>
      <c r="G326" s="322" t="s">
        <v>2022</v>
      </c>
      <c r="H326" s="103">
        <v>0</v>
      </c>
      <c r="I326" s="100">
        <v>750000000</v>
      </c>
      <c r="J326" s="181" t="s">
        <v>1628</v>
      </c>
      <c r="K326" s="181" t="s">
        <v>1632</v>
      </c>
      <c r="L326" s="182" t="s">
        <v>1696</v>
      </c>
      <c r="M326" s="174" t="s">
        <v>32</v>
      </c>
      <c r="N326" s="183" t="s">
        <v>1640</v>
      </c>
      <c r="O326" s="183" t="s">
        <v>1691</v>
      </c>
      <c r="P326" s="174">
        <v>796</v>
      </c>
      <c r="Q326" s="175" t="s">
        <v>1635</v>
      </c>
      <c r="R326" s="153">
        <v>1</v>
      </c>
      <c r="S326" s="154">
        <v>2850000</v>
      </c>
      <c r="T326" s="154">
        <f t="shared" si="16"/>
        <v>2850000</v>
      </c>
      <c r="U326" s="104">
        <f t="shared" si="15"/>
        <v>3192000.0000000005</v>
      </c>
      <c r="V326" s="100"/>
      <c r="W326" s="100">
        <v>2014</v>
      </c>
      <c r="X326" s="100"/>
    </row>
    <row r="327" spans="1:24" ht="123" customHeight="1">
      <c r="A327" s="173" t="s">
        <v>1008</v>
      </c>
      <c r="B327" s="9" t="s">
        <v>26</v>
      </c>
      <c r="C327" s="178" t="s">
        <v>1009</v>
      </c>
      <c r="D327" s="216" t="s">
        <v>1010</v>
      </c>
      <c r="E327" s="207" t="s">
        <v>1011</v>
      </c>
      <c r="F327" s="175" t="s">
        <v>978</v>
      </c>
      <c r="G327" s="322" t="s">
        <v>2022</v>
      </c>
      <c r="H327" s="103">
        <v>0.5</v>
      </c>
      <c r="I327" s="100">
        <v>750000000</v>
      </c>
      <c r="J327" s="181" t="s">
        <v>1628</v>
      </c>
      <c r="K327" s="181" t="s">
        <v>1632</v>
      </c>
      <c r="L327" s="182" t="s">
        <v>1696</v>
      </c>
      <c r="M327" s="174" t="s">
        <v>32</v>
      </c>
      <c r="N327" s="183" t="s">
        <v>1640</v>
      </c>
      <c r="O327" s="183" t="s">
        <v>1695</v>
      </c>
      <c r="P327" s="174">
        <v>796</v>
      </c>
      <c r="Q327" s="175" t="s">
        <v>1635</v>
      </c>
      <c r="R327" s="105">
        <v>5</v>
      </c>
      <c r="S327" s="154">
        <v>1300000</v>
      </c>
      <c r="T327" s="154">
        <f t="shared" si="16"/>
        <v>6500000</v>
      </c>
      <c r="U327" s="104">
        <f t="shared" si="15"/>
        <v>7280000.000000001</v>
      </c>
      <c r="V327" s="161" t="s">
        <v>1841</v>
      </c>
      <c r="W327" s="100">
        <v>2014</v>
      </c>
      <c r="X327" s="100"/>
    </row>
    <row r="328" spans="1:24" ht="135.75" customHeight="1">
      <c r="A328" s="173" t="s">
        <v>1012</v>
      </c>
      <c r="B328" s="9" t="s">
        <v>26</v>
      </c>
      <c r="C328" s="178" t="s">
        <v>1013</v>
      </c>
      <c r="D328" s="216" t="s">
        <v>1010</v>
      </c>
      <c r="E328" s="207" t="s">
        <v>1014</v>
      </c>
      <c r="F328" s="175" t="s">
        <v>978</v>
      </c>
      <c r="G328" s="322" t="s">
        <v>2022</v>
      </c>
      <c r="H328" s="103">
        <v>0.5</v>
      </c>
      <c r="I328" s="100">
        <v>750000000</v>
      </c>
      <c r="J328" s="181" t="s">
        <v>1628</v>
      </c>
      <c r="K328" s="181" t="s">
        <v>1632</v>
      </c>
      <c r="L328" s="182" t="s">
        <v>1696</v>
      </c>
      <c r="M328" s="174" t="s">
        <v>32</v>
      </c>
      <c r="N328" s="183" t="s">
        <v>1640</v>
      </c>
      <c r="O328" s="183" t="s">
        <v>1695</v>
      </c>
      <c r="P328" s="174">
        <v>796</v>
      </c>
      <c r="Q328" s="175" t="s">
        <v>1635</v>
      </c>
      <c r="R328" s="105">
        <v>5</v>
      </c>
      <c r="S328" s="154">
        <v>1500000</v>
      </c>
      <c r="T328" s="154">
        <f t="shared" si="16"/>
        <v>7500000</v>
      </c>
      <c r="U328" s="104">
        <f t="shared" si="15"/>
        <v>8400000</v>
      </c>
      <c r="V328" s="161" t="s">
        <v>1841</v>
      </c>
      <c r="W328" s="100">
        <v>2014</v>
      </c>
      <c r="X328" s="100"/>
    </row>
    <row r="329" spans="1:24" ht="137.25" customHeight="1">
      <c r="A329" s="173" t="s">
        <v>1015</v>
      </c>
      <c r="B329" s="9" t="s">
        <v>26</v>
      </c>
      <c r="C329" s="179" t="s">
        <v>1016</v>
      </c>
      <c r="D329" s="175" t="s">
        <v>1017</v>
      </c>
      <c r="E329" s="175" t="s">
        <v>1018</v>
      </c>
      <c r="F329" s="175" t="s">
        <v>978</v>
      </c>
      <c r="G329" s="180" t="s">
        <v>1866</v>
      </c>
      <c r="H329" s="103">
        <v>0</v>
      </c>
      <c r="I329" s="100">
        <v>750000000</v>
      </c>
      <c r="J329" s="181" t="s">
        <v>1628</v>
      </c>
      <c r="K329" s="181" t="s">
        <v>1632</v>
      </c>
      <c r="L329" s="182" t="s">
        <v>1697</v>
      </c>
      <c r="M329" s="174" t="s">
        <v>32</v>
      </c>
      <c r="N329" s="183" t="s">
        <v>1640</v>
      </c>
      <c r="O329" s="183" t="s">
        <v>1691</v>
      </c>
      <c r="P329" s="174">
        <v>796</v>
      </c>
      <c r="Q329" s="175" t="s">
        <v>1635</v>
      </c>
      <c r="R329" s="105">
        <v>2</v>
      </c>
      <c r="S329" s="154">
        <v>215000</v>
      </c>
      <c r="T329" s="154">
        <f t="shared" si="16"/>
        <v>430000</v>
      </c>
      <c r="U329" s="104">
        <f t="shared" si="15"/>
        <v>481600.00000000006</v>
      </c>
      <c r="V329" s="100"/>
      <c r="W329" s="100">
        <v>2014</v>
      </c>
      <c r="X329" s="100"/>
    </row>
    <row r="330" spans="1:24" ht="129.75" customHeight="1">
      <c r="A330" s="173" t="s">
        <v>1019</v>
      </c>
      <c r="B330" s="9" t="s">
        <v>26</v>
      </c>
      <c r="C330" s="179" t="s">
        <v>1020</v>
      </c>
      <c r="D330" s="175" t="s">
        <v>1021</v>
      </c>
      <c r="E330" s="175" t="s">
        <v>1022</v>
      </c>
      <c r="F330" s="175" t="s">
        <v>978</v>
      </c>
      <c r="G330" s="180" t="s">
        <v>1866</v>
      </c>
      <c r="H330" s="103">
        <v>0</v>
      </c>
      <c r="I330" s="100">
        <v>750000000</v>
      </c>
      <c r="J330" s="181" t="s">
        <v>1628</v>
      </c>
      <c r="K330" s="181" t="s">
        <v>1632</v>
      </c>
      <c r="L330" s="182" t="s">
        <v>1697</v>
      </c>
      <c r="M330" s="174" t="s">
        <v>32</v>
      </c>
      <c r="N330" s="183" t="s">
        <v>1640</v>
      </c>
      <c r="O330" s="183" t="s">
        <v>1691</v>
      </c>
      <c r="P330" s="174">
        <v>796</v>
      </c>
      <c r="Q330" s="175" t="s">
        <v>1635</v>
      </c>
      <c r="R330" s="105">
        <v>1</v>
      </c>
      <c r="S330" s="154">
        <v>374500</v>
      </c>
      <c r="T330" s="154">
        <f t="shared" si="16"/>
        <v>374500</v>
      </c>
      <c r="U330" s="104">
        <f t="shared" si="15"/>
        <v>419440.00000000006</v>
      </c>
      <c r="V330" s="100"/>
      <c r="W330" s="100">
        <v>2014</v>
      </c>
      <c r="X330" s="100"/>
    </row>
    <row r="331" spans="1:24" ht="129.75" customHeight="1">
      <c r="A331" s="153" t="s">
        <v>2130</v>
      </c>
      <c r="B331" s="253" t="s">
        <v>26</v>
      </c>
      <c r="C331" s="279" t="s">
        <v>889</v>
      </c>
      <c r="D331" s="280" t="s">
        <v>2131</v>
      </c>
      <c r="E331" s="88" t="s">
        <v>2132</v>
      </c>
      <c r="F331" s="88" t="s">
        <v>1895</v>
      </c>
      <c r="G331" s="259" t="s">
        <v>2022</v>
      </c>
      <c r="H331" s="255">
        <v>0</v>
      </c>
      <c r="I331" s="253">
        <v>750000000</v>
      </c>
      <c r="J331" s="336" t="s">
        <v>1859</v>
      </c>
      <c r="K331" s="256" t="s">
        <v>1632</v>
      </c>
      <c r="L331" s="257" t="s">
        <v>1901</v>
      </c>
      <c r="M331" s="253" t="s">
        <v>32</v>
      </c>
      <c r="N331" s="258" t="s">
        <v>1640</v>
      </c>
      <c r="O331" s="259" t="s">
        <v>1897</v>
      </c>
      <c r="P331" s="259">
        <v>796</v>
      </c>
      <c r="Q331" s="259" t="s">
        <v>1635</v>
      </c>
      <c r="R331" s="281">
        <v>1</v>
      </c>
      <c r="S331" s="254">
        <v>0</v>
      </c>
      <c r="T331" s="254">
        <v>0</v>
      </c>
      <c r="U331" s="254">
        <v>0</v>
      </c>
      <c r="V331" s="259"/>
      <c r="W331" s="259">
        <v>2014</v>
      </c>
      <c r="X331" s="259" t="s">
        <v>2125</v>
      </c>
    </row>
    <row r="332" spans="1:24" ht="129.75" customHeight="1">
      <c r="A332" s="153" t="s">
        <v>2133</v>
      </c>
      <c r="B332" s="253" t="s">
        <v>26</v>
      </c>
      <c r="C332" s="279" t="s">
        <v>953</v>
      </c>
      <c r="D332" s="280" t="s">
        <v>1893</v>
      </c>
      <c r="E332" s="88" t="s">
        <v>1894</v>
      </c>
      <c r="F332" s="88" t="s">
        <v>1895</v>
      </c>
      <c r="G332" s="259" t="s">
        <v>2022</v>
      </c>
      <c r="H332" s="255">
        <v>0</v>
      </c>
      <c r="I332" s="253">
        <v>750000000</v>
      </c>
      <c r="J332" s="336" t="s">
        <v>1859</v>
      </c>
      <c r="K332" s="256" t="s">
        <v>1653</v>
      </c>
      <c r="L332" s="257" t="s">
        <v>1901</v>
      </c>
      <c r="M332" s="253" t="s">
        <v>32</v>
      </c>
      <c r="N332" s="258" t="s">
        <v>1626</v>
      </c>
      <c r="O332" s="259" t="s">
        <v>1897</v>
      </c>
      <c r="P332" s="259">
        <v>796</v>
      </c>
      <c r="Q332" s="259" t="s">
        <v>1635</v>
      </c>
      <c r="R332" s="281">
        <v>1</v>
      </c>
      <c r="S332" s="254">
        <v>40662511.60714285</v>
      </c>
      <c r="T332" s="254">
        <v>40662511.60714285</v>
      </c>
      <c r="U332" s="254">
        <v>45542013</v>
      </c>
      <c r="V332" s="259"/>
      <c r="W332" s="259">
        <v>2014</v>
      </c>
      <c r="X332" s="259"/>
    </row>
    <row r="333" spans="1:24" ht="129.75" customHeight="1">
      <c r="A333" s="153" t="s">
        <v>1898</v>
      </c>
      <c r="B333" s="253" t="s">
        <v>26</v>
      </c>
      <c r="C333" s="279" t="s">
        <v>953</v>
      </c>
      <c r="D333" s="168" t="s">
        <v>1899</v>
      </c>
      <c r="E333" s="282" t="s">
        <v>1900</v>
      </c>
      <c r="F333" s="88" t="s">
        <v>1895</v>
      </c>
      <c r="G333" s="259" t="s">
        <v>1866</v>
      </c>
      <c r="H333" s="255">
        <v>0</v>
      </c>
      <c r="I333" s="253">
        <v>750000000</v>
      </c>
      <c r="J333" s="336" t="s">
        <v>1859</v>
      </c>
      <c r="K333" s="256" t="s">
        <v>1632</v>
      </c>
      <c r="L333" s="257" t="s">
        <v>1901</v>
      </c>
      <c r="M333" s="253" t="s">
        <v>32</v>
      </c>
      <c r="N333" s="258" t="s">
        <v>1640</v>
      </c>
      <c r="O333" s="259" t="s">
        <v>1897</v>
      </c>
      <c r="P333" s="259">
        <v>796</v>
      </c>
      <c r="Q333" s="259" t="s">
        <v>1635</v>
      </c>
      <c r="R333" s="281">
        <v>4</v>
      </c>
      <c r="S333" s="254">
        <v>493242.54</v>
      </c>
      <c r="T333" s="254">
        <f>S333*R333</f>
        <v>1972970.16</v>
      </c>
      <c r="U333" s="254">
        <v>2209726.57</v>
      </c>
      <c r="V333" s="259"/>
      <c r="W333" s="259">
        <v>2014</v>
      </c>
      <c r="X333" s="259"/>
    </row>
    <row r="334" spans="1:24" ht="129.75" customHeight="1">
      <c r="A334" s="153" t="s">
        <v>2134</v>
      </c>
      <c r="B334" s="253" t="s">
        <v>26</v>
      </c>
      <c r="C334" s="279" t="s">
        <v>1902</v>
      </c>
      <c r="D334" s="168" t="s">
        <v>1903</v>
      </c>
      <c r="E334" s="282" t="s">
        <v>1904</v>
      </c>
      <c r="F334" s="88" t="s">
        <v>1895</v>
      </c>
      <c r="G334" s="259" t="s">
        <v>1866</v>
      </c>
      <c r="H334" s="255">
        <v>0</v>
      </c>
      <c r="I334" s="253">
        <v>750000000</v>
      </c>
      <c r="J334" s="336" t="s">
        <v>1859</v>
      </c>
      <c r="K334" s="256" t="s">
        <v>1632</v>
      </c>
      <c r="L334" s="257" t="s">
        <v>1905</v>
      </c>
      <c r="M334" s="253" t="s">
        <v>32</v>
      </c>
      <c r="N334" s="258" t="s">
        <v>1640</v>
      </c>
      <c r="O334" s="259" t="s">
        <v>1897</v>
      </c>
      <c r="P334" s="259">
        <v>796</v>
      </c>
      <c r="Q334" s="259" t="s">
        <v>1635</v>
      </c>
      <c r="R334" s="281">
        <v>2</v>
      </c>
      <c r="S334" s="254">
        <v>0</v>
      </c>
      <c r="T334" s="254">
        <v>0</v>
      </c>
      <c r="U334" s="254">
        <v>0</v>
      </c>
      <c r="V334" s="259"/>
      <c r="W334" s="259">
        <v>2014</v>
      </c>
      <c r="X334" s="259" t="s">
        <v>2135</v>
      </c>
    </row>
    <row r="335" spans="1:24" ht="129.75" customHeight="1">
      <c r="A335" s="83" t="s">
        <v>2136</v>
      </c>
      <c r="B335" s="283" t="s">
        <v>26</v>
      </c>
      <c r="C335" s="284" t="s">
        <v>1902</v>
      </c>
      <c r="D335" s="285" t="s">
        <v>1903</v>
      </c>
      <c r="E335" s="286" t="s">
        <v>1904</v>
      </c>
      <c r="F335" s="84" t="s">
        <v>978</v>
      </c>
      <c r="G335" s="287" t="s">
        <v>1866</v>
      </c>
      <c r="H335" s="288">
        <v>0</v>
      </c>
      <c r="I335" s="283">
        <v>750000000</v>
      </c>
      <c r="J335" s="441" t="s">
        <v>1859</v>
      </c>
      <c r="K335" s="289" t="s">
        <v>1653</v>
      </c>
      <c r="L335" s="290" t="s">
        <v>1905</v>
      </c>
      <c r="M335" s="283" t="s">
        <v>32</v>
      </c>
      <c r="N335" s="291" t="s">
        <v>1626</v>
      </c>
      <c r="O335" s="287" t="s">
        <v>1897</v>
      </c>
      <c r="P335" s="287">
        <v>796</v>
      </c>
      <c r="Q335" s="287" t="s">
        <v>1635</v>
      </c>
      <c r="R335" s="292">
        <v>2</v>
      </c>
      <c r="S335" s="293">
        <v>398214.29</v>
      </c>
      <c r="T335" s="293">
        <v>796428.58</v>
      </c>
      <c r="U335" s="293">
        <v>892000</v>
      </c>
      <c r="V335" s="287"/>
      <c r="W335" s="287">
        <v>2014</v>
      </c>
      <c r="X335" s="287"/>
    </row>
    <row r="336" spans="1:24" ht="129.75" customHeight="1">
      <c r="A336" s="83" t="s">
        <v>1906</v>
      </c>
      <c r="B336" s="283" t="s">
        <v>26</v>
      </c>
      <c r="C336" s="284" t="s">
        <v>1907</v>
      </c>
      <c r="D336" s="285" t="s">
        <v>1908</v>
      </c>
      <c r="E336" s="286" t="s">
        <v>1909</v>
      </c>
      <c r="F336" s="287" t="s">
        <v>1910</v>
      </c>
      <c r="G336" s="287" t="s">
        <v>1866</v>
      </c>
      <c r="H336" s="288">
        <v>0</v>
      </c>
      <c r="I336" s="283">
        <v>750000000</v>
      </c>
      <c r="J336" s="441" t="s">
        <v>1859</v>
      </c>
      <c r="K336" s="289" t="s">
        <v>1632</v>
      </c>
      <c r="L336" s="290" t="s">
        <v>1905</v>
      </c>
      <c r="M336" s="283" t="s">
        <v>32</v>
      </c>
      <c r="N336" s="291" t="s">
        <v>1640</v>
      </c>
      <c r="O336" s="287" t="s">
        <v>1897</v>
      </c>
      <c r="P336" s="321" t="s">
        <v>1922</v>
      </c>
      <c r="Q336" s="287" t="s">
        <v>1911</v>
      </c>
      <c r="R336" s="292">
        <v>550</v>
      </c>
      <c r="S336" s="293">
        <v>343.75</v>
      </c>
      <c r="T336" s="293">
        <v>189062.5</v>
      </c>
      <c r="U336" s="293">
        <v>211750.00000000003</v>
      </c>
      <c r="V336" s="287"/>
      <c r="W336" s="287">
        <v>2014</v>
      </c>
      <c r="X336" s="287"/>
    </row>
    <row r="337" spans="1:24" ht="129.75" customHeight="1">
      <c r="A337" s="273" t="s">
        <v>1924</v>
      </c>
      <c r="B337" s="88" t="s">
        <v>26</v>
      </c>
      <c r="C337" s="49" t="s">
        <v>1925</v>
      </c>
      <c r="D337" s="153" t="s">
        <v>945</v>
      </c>
      <c r="E337" s="88" t="s">
        <v>1926</v>
      </c>
      <c r="F337" s="88"/>
      <c r="G337" s="153" t="s">
        <v>1866</v>
      </c>
      <c r="H337" s="274">
        <v>0</v>
      </c>
      <c r="I337" s="156">
        <v>750000000</v>
      </c>
      <c r="J337" s="256" t="s">
        <v>1859</v>
      </c>
      <c r="K337" s="156" t="s">
        <v>1632</v>
      </c>
      <c r="L337" s="256" t="s">
        <v>1859</v>
      </c>
      <c r="M337" s="156" t="s">
        <v>32</v>
      </c>
      <c r="N337" s="156" t="s">
        <v>1644</v>
      </c>
      <c r="O337" s="153" t="s">
        <v>1927</v>
      </c>
      <c r="P337" s="322">
        <v>796</v>
      </c>
      <c r="Q337" s="322" t="s">
        <v>1635</v>
      </c>
      <c r="R337" s="322">
        <v>5</v>
      </c>
      <c r="S337" s="323">
        <v>7589.28</v>
      </c>
      <c r="T337" s="323">
        <v>37946.42</v>
      </c>
      <c r="U337" s="323">
        <v>42500</v>
      </c>
      <c r="V337" s="322"/>
      <c r="W337" s="322">
        <v>2014</v>
      </c>
      <c r="X337" s="324"/>
    </row>
    <row r="338" spans="1:24" ht="129.75" customHeight="1">
      <c r="A338" s="273" t="s">
        <v>1928</v>
      </c>
      <c r="B338" s="88" t="s">
        <v>26</v>
      </c>
      <c r="C338" s="49" t="s">
        <v>1929</v>
      </c>
      <c r="D338" s="153" t="s">
        <v>1930</v>
      </c>
      <c r="E338" s="88" t="s">
        <v>1931</v>
      </c>
      <c r="F338" s="88"/>
      <c r="G338" s="153" t="s">
        <v>1866</v>
      </c>
      <c r="H338" s="274">
        <v>0</v>
      </c>
      <c r="I338" s="156">
        <v>750000000</v>
      </c>
      <c r="J338" s="256" t="s">
        <v>1859</v>
      </c>
      <c r="K338" s="156" t="s">
        <v>1632</v>
      </c>
      <c r="L338" s="256" t="s">
        <v>1859</v>
      </c>
      <c r="M338" s="156" t="s">
        <v>32</v>
      </c>
      <c r="N338" s="156" t="s">
        <v>1644</v>
      </c>
      <c r="O338" s="153" t="s">
        <v>1927</v>
      </c>
      <c r="P338" s="322">
        <v>796</v>
      </c>
      <c r="Q338" s="322" t="s">
        <v>1635</v>
      </c>
      <c r="R338" s="322">
        <v>26</v>
      </c>
      <c r="S338" s="323">
        <v>50892.86</v>
      </c>
      <c r="T338" s="323">
        <v>1323214.28</v>
      </c>
      <c r="U338" s="323">
        <v>1482000</v>
      </c>
      <c r="V338" s="322"/>
      <c r="W338" s="322">
        <v>2014</v>
      </c>
      <c r="X338" s="324"/>
    </row>
    <row r="339" spans="1:24" ht="129.75" customHeight="1">
      <c r="A339" s="273" t="s">
        <v>1932</v>
      </c>
      <c r="B339" s="88" t="s">
        <v>26</v>
      </c>
      <c r="C339" s="49" t="s">
        <v>1933</v>
      </c>
      <c r="D339" s="153" t="s">
        <v>1934</v>
      </c>
      <c r="E339" s="88" t="s">
        <v>1935</v>
      </c>
      <c r="F339" s="88" t="s">
        <v>1936</v>
      </c>
      <c r="G339" s="153" t="s">
        <v>1866</v>
      </c>
      <c r="H339" s="274">
        <v>0</v>
      </c>
      <c r="I339" s="156">
        <v>750000000</v>
      </c>
      <c r="J339" s="256" t="s">
        <v>1859</v>
      </c>
      <c r="K339" s="156" t="s">
        <v>1632</v>
      </c>
      <c r="L339" s="256" t="s">
        <v>1859</v>
      </c>
      <c r="M339" s="156" t="s">
        <v>32</v>
      </c>
      <c r="N339" s="156" t="s">
        <v>1644</v>
      </c>
      <c r="O339" s="153" t="s">
        <v>1927</v>
      </c>
      <c r="P339" s="322">
        <v>796</v>
      </c>
      <c r="Q339" s="322" t="s">
        <v>1635</v>
      </c>
      <c r="R339" s="322">
        <v>24</v>
      </c>
      <c r="S339" s="323">
        <v>12232.14</v>
      </c>
      <c r="T339" s="323">
        <v>293571.42</v>
      </c>
      <c r="U339" s="323">
        <v>328800</v>
      </c>
      <c r="V339" s="322"/>
      <c r="W339" s="322">
        <v>2014</v>
      </c>
      <c r="X339" s="324"/>
    </row>
    <row r="340" spans="1:24" ht="129.75" customHeight="1">
      <c r="A340" s="273" t="s">
        <v>1937</v>
      </c>
      <c r="B340" s="88" t="s">
        <v>26</v>
      </c>
      <c r="C340" s="49" t="s">
        <v>1938</v>
      </c>
      <c r="D340" s="153" t="s">
        <v>1939</v>
      </c>
      <c r="E340" s="88" t="s">
        <v>1940</v>
      </c>
      <c r="F340" s="88" t="s">
        <v>1941</v>
      </c>
      <c r="G340" s="153" t="s">
        <v>1866</v>
      </c>
      <c r="H340" s="274">
        <v>0</v>
      </c>
      <c r="I340" s="156">
        <v>750000000</v>
      </c>
      <c r="J340" s="256" t="s">
        <v>1859</v>
      </c>
      <c r="K340" s="156" t="s">
        <v>1632</v>
      </c>
      <c r="L340" s="256" t="s">
        <v>1859</v>
      </c>
      <c r="M340" s="156" t="s">
        <v>32</v>
      </c>
      <c r="N340" s="156" t="s">
        <v>1644</v>
      </c>
      <c r="O340" s="153" t="s">
        <v>1927</v>
      </c>
      <c r="P340" s="322">
        <v>796</v>
      </c>
      <c r="Q340" s="322" t="s">
        <v>1635</v>
      </c>
      <c r="R340" s="322">
        <v>24</v>
      </c>
      <c r="S340" s="323">
        <v>12232.14</v>
      </c>
      <c r="T340" s="323">
        <v>293571.42</v>
      </c>
      <c r="U340" s="323">
        <v>328800</v>
      </c>
      <c r="V340" s="322"/>
      <c r="W340" s="322">
        <v>2014</v>
      </c>
      <c r="X340" s="324"/>
    </row>
    <row r="341" spans="1:24" ht="129.75" customHeight="1">
      <c r="A341" s="273" t="s">
        <v>1942</v>
      </c>
      <c r="B341" s="88" t="s">
        <v>26</v>
      </c>
      <c r="C341" s="49" t="s">
        <v>1943</v>
      </c>
      <c r="D341" s="153" t="s">
        <v>1939</v>
      </c>
      <c r="E341" s="88" t="s">
        <v>1944</v>
      </c>
      <c r="F341" s="88" t="s">
        <v>1945</v>
      </c>
      <c r="G341" s="153" t="s">
        <v>1866</v>
      </c>
      <c r="H341" s="274">
        <v>0</v>
      </c>
      <c r="I341" s="156">
        <v>750000000</v>
      </c>
      <c r="J341" s="256" t="s">
        <v>1859</v>
      </c>
      <c r="K341" s="156" t="s">
        <v>1632</v>
      </c>
      <c r="L341" s="256" t="s">
        <v>1859</v>
      </c>
      <c r="M341" s="156" t="s">
        <v>32</v>
      </c>
      <c r="N341" s="156" t="s">
        <v>1644</v>
      </c>
      <c r="O341" s="153" t="s">
        <v>1927</v>
      </c>
      <c r="P341" s="322">
        <v>796</v>
      </c>
      <c r="Q341" s="322" t="s">
        <v>1635</v>
      </c>
      <c r="R341" s="322">
        <v>48</v>
      </c>
      <c r="S341" s="323">
        <v>12232.14</v>
      </c>
      <c r="T341" s="323">
        <v>587142.85</v>
      </c>
      <c r="U341" s="323">
        <v>657600</v>
      </c>
      <c r="V341" s="322"/>
      <c r="W341" s="322">
        <v>2014</v>
      </c>
      <c r="X341" s="324"/>
    </row>
    <row r="342" spans="1:24" ht="129.75" customHeight="1">
      <c r="A342" s="273" t="s">
        <v>1946</v>
      </c>
      <c r="B342" s="88" t="s">
        <v>26</v>
      </c>
      <c r="C342" s="49" t="s">
        <v>1947</v>
      </c>
      <c r="D342" s="153" t="s">
        <v>1948</v>
      </c>
      <c r="E342" s="88" t="s">
        <v>1949</v>
      </c>
      <c r="F342" s="88"/>
      <c r="G342" s="153" t="s">
        <v>1866</v>
      </c>
      <c r="H342" s="274">
        <v>0</v>
      </c>
      <c r="I342" s="156">
        <v>750000000</v>
      </c>
      <c r="J342" s="256" t="s">
        <v>1859</v>
      </c>
      <c r="K342" s="156" t="s">
        <v>1632</v>
      </c>
      <c r="L342" s="256" t="s">
        <v>1859</v>
      </c>
      <c r="M342" s="156" t="s">
        <v>32</v>
      </c>
      <c r="N342" s="156" t="s">
        <v>1644</v>
      </c>
      <c r="O342" s="153" t="s">
        <v>1927</v>
      </c>
      <c r="P342" s="322">
        <v>796</v>
      </c>
      <c r="Q342" s="322" t="s">
        <v>1635</v>
      </c>
      <c r="R342" s="322">
        <v>48</v>
      </c>
      <c r="S342" s="323">
        <v>12232.14</v>
      </c>
      <c r="T342" s="323">
        <v>587142.85</v>
      </c>
      <c r="U342" s="323">
        <v>657600</v>
      </c>
      <c r="V342" s="322"/>
      <c r="W342" s="322">
        <v>2014</v>
      </c>
      <c r="X342" s="324"/>
    </row>
    <row r="343" spans="1:24" ht="129.75" customHeight="1">
      <c r="A343" s="273" t="s">
        <v>1950</v>
      </c>
      <c r="B343" s="156" t="s">
        <v>1951</v>
      </c>
      <c r="C343" s="49" t="s">
        <v>1952</v>
      </c>
      <c r="D343" s="153" t="s">
        <v>1948</v>
      </c>
      <c r="E343" s="88" t="s">
        <v>1953</v>
      </c>
      <c r="F343" s="88"/>
      <c r="G343" s="153" t="s">
        <v>1866</v>
      </c>
      <c r="H343" s="274">
        <v>0</v>
      </c>
      <c r="I343" s="156">
        <v>750000000</v>
      </c>
      <c r="J343" s="256" t="s">
        <v>1859</v>
      </c>
      <c r="K343" s="156" t="s">
        <v>1632</v>
      </c>
      <c r="L343" s="256" t="s">
        <v>1859</v>
      </c>
      <c r="M343" s="156" t="s">
        <v>32</v>
      </c>
      <c r="N343" s="156" t="s">
        <v>1644</v>
      </c>
      <c r="O343" s="153" t="s">
        <v>1927</v>
      </c>
      <c r="P343" s="322">
        <v>796</v>
      </c>
      <c r="Q343" s="322" t="s">
        <v>1635</v>
      </c>
      <c r="R343" s="322">
        <v>2</v>
      </c>
      <c r="S343" s="323">
        <v>14375</v>
      </c>
      <c r="T343" s="323">
        <v>28750</v>
      </c>
      <c r="U343" s="323">
        <v>32200</v>
      </c>
      <c r="V343" s="322"/>
      <c r="W343" s="322">
        <v>2014</v>
      </c>
      <c r="X343" s="324"/>
    </row>
    <row r="344" spans="1:24" ht="129.75" customHeight="1">
      <c r="A344" s="273" t="s">
        <v>1954</v>
      </c>
      <c r="B344" s="88" t="s">
        <v>26</v>
      </c>
      <c r="C344" s="49" t="s">
        <v>1955</v>
      </c>
      <c r="D344" s="153" t="s">
        <v>1948</v>
      </c>
      <c r="E344" s="88" t="s">
        <v>1956</v>
      </c>
      <c r="F344" s="88"/>
      <c r="G344" s="153" t="s">
        <v>1866</v>
      </c>
      <c r="H344" s="274">
        <v>0</v>
      </c>
      <c r="I344" s="156">
        <v>750000000</v>
      </c>
      <c r="J344" s="256" t="s">
        <v>1859</v>
      </c>
      <c r="K344" s="156" t="s">
        <v>1632</v>
      </c>
      <c r="L344" s="256" t="s">
        <v>1859</v>
      </c>
      <c r="M344" s="156" t="s">
        <v>32</v>
      </c>
      <c r="N344" s="156" t="s">
        <v>1644</v>
      </c>
      <c r="O344" s="153" t="s">
        <v>1927</v>
      </c>
      <c r="P344" s="322">
        <v>796</v>
      </c>
      <c r="Q344" s="322" t="s">
        <v>1635</v>
      </c>
      <c r="R344" s="322">
        <v>2</v>
      </c>
      <c r="S344" s="323">
        <v>19776.79</v>
      </c>
      <c r="T344" s="323">
        <v>39553.57</v>
      </c>
      <c r="U344" s="323">
        <v>44300</v>
      </c>
      <c r="V344" s="322"/>
      <c r="W344" s="322">
        <v>2014</v>
      </c>
      <c r="X344" s="324"/>
    </row>
    <row r="345" spans="1:24" ht="129.75" customHeight="1">
      <c r="A345" s="273" t="s">
        <v>1957</v>
      </c>
      <c r="B345" s="88" t="s">
        <v>26</v>
      </c>
      <c r="C345" s="49" t="s">
        <v>1958</v>
      </c>
      <c r="D345" s="153" t="s">
        <v>1948</v>
      </c>
      <c r="E345" s="88" t="s">
        <v>1959</v>
      </c>
      <c r="F345" s="88"/>
      <c r="G345" s="153" t="s">
        <v>1866</v>
      </c>
      <c r="H345" s="274">
        <v>0</v>
      </c>
      <c r="I345" s="156">
        <v>750000000</v>
      </c>
      <c r="J345" s="256" t="s">
        <v>1859</v>
      </c>
      <c r="K345" s="156" t="s">
        <v>1632</v>
      </c>
      <c r="L345" s="256" t="s">
        <v>1859</v>
      </c>
      <c r="M345" s="156" t="s">
        <v>32</v>
      </c>
      <c r="N345" s="156" t="s">
        <v>1644</v>
      </c>
      <c r="O345" s="153" t="s">
        <v>1927</v>
      </c>
      <c r="P345" s="322">
        <v>796</v>
      </c>
      <c r="Q345" s="322" t="s">
        <v>1635</v>
      </c>
      <c r="R345" s="322">
        <v>1</v>
      </c>
      <c r="S345" s="323">
        <v>22991.07</v>
      </c>
      <c r="T345" s="323">
        <v>22991.07</v>
      </c>
      <c r="U345" s="323">
        <v>25750</v>
      </c>
      <c r="V345" s="322"/>
      <c r="W345" s="322">
        <v>2014</v>
      </c>
      <c r="X345" s="324"/>
    </row>
    <row r="346" spans="1:24" ht="129.75" customHeight="1">
      <c r="A346" s="273" t="s">
        <v>1960</v>
      </c>
      <c r="B346" s="88" t="s">
        <v>26</v>
      </c>
      <c r="C346" s="49" t="s">
        <v>1961</v>
      </c>
      <c r="D346" s="153" t="s">
        <v>1948</v>
      </c>
      <c r="E346" s="88" t="s">
        <v>1962</v>
      </c>
      <c r="F346" s="88" t="s">
        <v>1963</v>
      </c>
      <c r="G346" s="153" t="s">
        <v>1866</v>
      </c>
      <c r="H346" s="274">
        <v>0</v>
      </c>
      <c r="I346" s="156">
        <v>750000000</v>
      </c>
      <c r="J346" s="256" t="s">
        <v>1859</v>
      </c>
      <c r="K346" s="156" t="s">
        <v>1632</v>
      </c>
      <c r="L346" s="256" t="s">
        <v>1859</v>
      </c>
      <c r="M346" s="156" t="s">
        <v>32</v>
      </c>
      <c r="N346" s="156" t="s">
        <v>1644</v>
      </c>
      <c r="O346" s="153" t="s">
        <v>1927</v>
      </c>
      <c r="P346" s="322">
        <v>796</v>
      </c>
      <c r="Q346" s="322" t="s">
        <v>1635</v>
      </c>
      <c r="R346" s="322">
        <v>5</v>
      </c>
      <c r="S346" s="323">
        <v>84955.36</v>
      </c>
      <c r="T346" s="323">
        <v>424776.78</v>
      </c>
      <c r="U346" s="323">
        <v>475750</v>
      </c>
      <c r="V346" s="322"/>
      <c r="W346" s="322">
        <v>2014</v>
      </c>
      <c r="X346" s="324"/>
    </row>
    <row r="347" spans="1:24" ht="129.75" customHeight="1">
      <c r="A347" s="273" t="s">
        <v>1964</v>
      </c>
      <c r="B347" s="88" t="s">
        <v>26</v>
      </c>
      <c r="C347" s="49" t="s">
        <v>1965</v>
      </c>
      <c r="D347" s="153" t="s">
        <v>1966</v>
      </c>
      <c r="E347" s="88" t="s">
        <v>1967</v>
      </c>
      <c r="F347" s="88" t="s">
        <v>1968</v>
      </c>
      <c r="G347" s="153" t="s">
        <v>1866</v>
      </c>
      <c r="H347" s="274">
        <v>0</v>
      </c>
      <c r="I347" s="156">
        <v>750000000</v>
      </c>
      <c r="J347" s="256" t="s">
        <v>1859</v>
      </c>
      <c r="K347" s="156" t="s">
        <v>1632</v>
      </c>
      <c r="L347" s="256" t="s">
        <v>1859</v>
      </c>
      <c r="M347" s="156" t="s">
        <v>32</v>
      </c>
      <c r="N347" s="156" t="s">
        <v>1644</v>
      </c>
      <c r="O347" s="153" t="s">
        <v>1927</v>
      </c>
      <c r="P347" s="322">
        <v>796</v>
      </c>
      <c r="Q347" s="322" t="s">
        <v>1635</v>
      </c>
      <c r="R347" s="322">
        <v>25</v>
      </c>
      <c r="S347" s="323">
        <v>27812.5</v>
      </c>
      <c r="T347" s="323">
        <v>695312.5</v>
      </c>
      <c r="U347" s="323">
        <v>778750</v>
      </c>
      <c r="V347" s="322"/>
      <c r="W347" s="322">
        <v>2014</v>
      </c>
      <c r="X347" s="324"/>
    </row>
    <row r="348" spans="1:24" ht="129.75" customHeight="1">
      <c r="A348" s="273" t="s">
        <v>1969</v>
      </c>
      <c r="B348" s="88" t="s">
        <v>26</v>
      </c>
      <c r="C348" s="49" t="s">
        <v>1970</v>
      </c>
      <c r="D348" s="153" t="s">
        <v>1966</v>
      </c>
      <c r="E348" s="88" t="s">
        <v>1971</v>
      </c>
      <c r="F348" s="88" t="s">
        <v>1972</v>
      </c>
      <c r="G348" s="153" t="s">
        <v>1866</v>
      </c>
      <c r="H348" s="274">
        <v>0</v>
      </c>
      <c r="I348" s="156">
        <v>750000000</v>
      </c>
      <c r="J348" s="256" t="s">
        <v>1859</v>
      </c>
      <c r="K348" s="156" t="s">
        <v>1632</v>
      </c>
      <c r="L348" s="256" t="s">
        <v>1859</v>
      </c>
      <c r="M348" s="156" t="s">
        <v>32</v>
      </c>
      <c r="N348" s="156" t="s">
        <v>1644</v>
      </c>
      <c r="O348" s="153" t="s">
        <v>1927</v>
      </c>
      <c r="P348" s="322">
        <v>796</v>
      </c>
      <c r="Q348" s="322" t="s">
        <v>1635</v>
      </c>
      <c r="R348" s="322">
        <v>1</v>
      </c>
      <c r="S348" s="323">
        <v>73973.21</v>
      </c>
      <c r="T348" s="323">
        <v>73973.21</v>
      </c>
      <c r="U348" s="323">
        <v>82850</v>
      </c>
      <c r="V348" s="322"/>
      <c r="W348" s="322">
        <v>2014</v>
      </c>
      <c r="X348" s="324"/>
    </row>
    <row r="349" spans="1:24" ht="129.75" customHeight="1">
      <c r="A349" s="355" t="s">
        <v>2075</v>
      </c>
      <c r="B349" s="335" t="s">
        <v>26</v>
      </c>
      <c r="C349" s="168" t="s">
        <v>2076</v>
      </c>
      <c r="D349" s="384" t="s">
        <v>2077</v>
      </c>
      <c r="E349" s="384" t="s">
        <v>2078</v>
      </c>
      <c r="F349" s="384"/>
      <c r="G349" s="168" t="s">
        <v>2022</v>
      </c>
      <c r="H349" s="274">
        <v>0</v>
      </c>
      <c r="I349" s="168">
        <v>750000000</v>
      </c>
      <c r="J349" s="336" t="s">
        <v>1859</v>
      </c>
      <c r="K349" s="350" t="s">
        <v>1653</v>
      </c>
      <c r="L349" s="336" t="s">
        <v>1859</v>
      </c>
      <c r="M349" s="168" t="s">
        <v>32</v>
      </c>
      <c r="N349" s="168" t="s">
        <v>1670</v>
      </c>
      <c r="O349" s="168" t="s">
        <v>2017</v>
      </c>
      <c r="P349" s="168">
        <v>796</v>
      </c>
      <c r="Q349" s="351" t="s">
        <v>1635</v>
      </c>
      <c r="R349" s="168">
        <v>98</v>
      </c>
      <c r="S349" s="338">
        <v>150000</v>
      </c>
      <c r="T349" s="338">
        <f>R349*S349</f>
        <v>14700000</v>
      </c>
      <c r="U349" s="338">
        <f>T349*1.12</f>
        <v>16464000.000000002</v>
      </c>
      <c r="V349" s="168"/>
      <c r="W349" s="168">
        <v>2014</v>
      </c>
      <c r="X349" s="385"/>
    </row>
    <row r="350" spans="1:24" ht="129.75" customHeight="1">
      <c r="A350" s="355" t="s">
        <v>2079</v>
      </c>
      <c r="B350" s="335" t="s">
        <v>26</v>
      </c>
      <c r="C350" s="168" t="s">
        <v>2080</v>
      </c>
      <c r="D350" s="384" t="s">
        <v>2081</v>
      </c>
      <c r="E350" s="384" t="s">
        <v>2082</v>
      </c>
      <c r="F350" s="384"/>
      <c r="G350" s="168" t="s">
        <v>2022</v>
      </c>
      <c r="H350" s="274">
        <v>0</v>
      </c>
      <c r="I350" s="168">
        <v>750000000</v>
      </c>
      <c r="J350" s="336" t="s">
        <v>1859</v>
      </c>
      <c r="K350" s="350" t="s">
        <v>1653</v>
      </c>
      <c r="L350" s="336" t="s">
        <v>1859</v>
      </c>
      <c r="M350" s="168" t="s">
        <v>32</v>
      </c>
      <c r="N350" s="168" t="s">
        <v>1670</v>
      </c>
      <c r="O350" s="168" t="s">
        <v>2017</v>
      </c>
      <c r="P350" s="168">
        <v>796</v>
      </c>
      <c r="Q350" s="351" t="s">
        <v>1635</v>
      </c>
      <c r="R350" s="168">
        <v>106</v>
      </c>
      <c r="S350" s="338">
        <v>75000</v>
      </c>
      <c r="T350" s="338">
        <f>R350*S350</f>
        <v>7950000</v>
      </c>
      <c r="U350" s="338">
        <f>T350*1.12</f>
        <v>8904000</v>
      </c>
      <c r="V350" s="168"/>
      <c r="W350" s="168">
        <v>2014</v>
      </c>
      <c r="X350" s="385"/>
    </row>
    <row r="351" spans="1:24" ht="129.75" customHeight="1">
      <c r="A351" s="355" t="s">
        <v>2083</v>
      </c>
      <c r="B351" s="335" t="s">
        <v>26</v>
      </c>
      <c r="C351" s="168" t="s">
        <v>2084</v>
      </c>
      <c r="D351" s="384" t="s">
        <v>2085</v>
      </c>
      <c r="E351" s="155" t="s">
        <v>2086</v>
      </c>
      <c r="F351" s="384"/>
      <c r="G351" s="168" t="s">
        <v>1866</v>
      </c>
      <c r="H351" s="274">
        <v>0</v>
      </c>
      <c r="I351" s="168">
        <v>750000000</v>
      </c>
      <c r="J351" s="336" t="s">
        <v>1859</v>
      </c>
      <c r="K351" s="350" t="s">
        <v>1653</v>
      </c>
      <c r="L351" s="336" t="s">
        <v>1859</v>
      </c>
      <c r="M351" s="168" t="s">
        <v>32</v>
      </c>
      <c r="N351" s="168" t="s">
        <v>1670</v>
      </c>
      <c r="O351" s="168" t="s">
        <v>2017</v>
      </c>
      <c r="P351" s="168">
        <v>796</v>
      </c>
      <c r="Q351" s="351" t="s">
        <v>1635</v>
      </c>
      <c r="R351" s="168">
        <v>29</v>
      </c>
      <c r="S351" s="338">
        <v>150000</v>
      </c>
      <c r="T351" s="338">
        <f>R351*S351</f>
        <v>4350000</v>
      </c>
      <c r="U351" s="338">
        <f>T351*1.12</f>
        <v>4872000</v>
      </c>
      <c r="V351" s="168"/>
      <c r="W351" s="168">
        <v>2014</v>
      </c>
      <c r="X351" s="385"/>
    </row>
    <row r="352" spans="1:24" ht="129.75" customHeight="1">
      <c r="A352" s="355" t="s">
        <v>2087</v>
      </c>
      <c r="B352" s="335" t="s">
        <v>26</v>
      </c>
      <c r="C352" s="168" t="s">
        <v>2088</v>
      </c>
      <c r="D352" s="384" t="s">
        <v>2089</v>
      </c>
      <c r="E352" s="384" t="s">
        <v>2090</v>
      </c>
      <c r="F352" s="384"/>
      <c r="G352" s="168" t="s">
        <v>1866</v>
      </c>
      <c r="H352" s="274">
        <v>0</v>
      </c>
      <c r="I352" s="168">
        <v>750000000</v>
      </c>
      <c r="J352" s="336" t="s">
        <v>1859</v>
      </c>
      <c r="K352" s="350" t="s">
        <v>1653</v>
      </c>
      <c r="L352" s="336" t="s">
        <v>1859</v>
      </c>
      <c r="M352" s="168" t="s">
        <v>32</v>
      </c>
      <c r="N352" s="168" t="s">
        <v>1670</v>
      </c>
      <c r="O352" s="168" t="s">
        <v>2017</v>
      </c>
      <c r="P352" s="168">
        <v>796</v>
      </c>
      <c r="Q352" s="351" t="s">
        <v>1635</v>
      </c>
      <c r="R352" s="168">
        <v>3</v>
      </c>
      <c r="S352" s="338">
        <v>450000</v>
      </c>
      <c r="T352" s="338">
        <f>R352*S352</f>
        <v>1350000</v>
      </c>
      <c r="U352" s="338">
        <f>T352*1.12</f>
        <v>1512000.0000000002</v>
      </c>
      <c r="V352" s="168"/>
      <c r="W352" s="168">
        <v>2014</v>
      </c>
      <c r="X352" s="385"/>
    </row>
    <row r="353" spans="1:24" ht="129.75" customHeight="1">
      <c r="A353" s="404" t="s">
        <v>2163</v>
      </c>
      <c r="B353" s="335" t="s">
        <v>26</v>
      </c>
      <c r="C353" s="168" t="s">
        <v>2164</v>
      </c>
      <c r="D353" s="384" t="s">
        <v>2165</v>
      </c>
      <c r="E353" s="384" t="s">
        <v>2166</v>
      </c>
      <c r="F353" s="384" t="s">
        <v>2167</v>
      </c>
      <c r="G353" s="168" t="s">
        <v>1866</v>
      </c>
      <c r="H353" s="274">
        <v>0</v>
      </c>
      <c r="I353" s="168">
        <v>750000000</v>
      </c>
      <c r="J353" s="336" t="s">
        <v>1859</v>
      </c>
      <c r="K353" s="350" t="s">
        <v>1653</v>
      </c>
      <c r="L353" s="336" t="s">
        <v>1905</v>
      </c>
      <c r="M353" s="168" t="s">
        <v>32</v>
      </c>
      <c r="N353" s="168" t="s">
        <v>1806</v>
      </c>
      <c r="O353" s="168" t="s">
        <v>1897</v>
      </c>
      <c r="P353" s="168">
        <v>796</v>
      </c>
      <c r="Q353" s="351" t="s">
        <v>1635</v>
      </c>
      <c r="R353" s="168">
        <v>5</v>
      </c>
      <c r="S353" s="338">
        <v>785700</v>
      </c>
      <c r="T353" s="338">
        <v>3928500</v>
      </c>
      <c r="U353" s="338">
        <v>4399920</v>
      </c>
      <c r="V353" s="168"/>
      <c r="W353" s="168">
        <v>2014</v>
      </c>
      <c r="X353" s="405"/>
    </row>
    <row r="354" spans="1:24" ht="129.75" customHeight="1">
      <c r="A354" s="407" t="s">
        <v>2176</v>
      </c>
      <c r="B354" s="168" t="s">
        <v>26</v>
      </c>
      <c r="C354" s="168" t="s">
        <v>2177</v>
      </c>
      <c r="D354" s="384" t="s">
        <v>2178</v>
      </c>
      <c r="E354" s="384" t="s">
        <v>2179</v>
      </c>
      <c r="F354" s="384" t="s">
        <v>2180</v>
      </c>
      <c r="G354" s="168" t="s">
        <v>1858</v>
      </c>
      <c r="H354" s="274">
        <v>0</v>
      </c>
      <c r="I354" s="168">
        <v>750000000</v>
      </c>
      <c r="J354" s="256" t="s">
        <v>1859</v>
      </c>
      <c r="K354" s="350" t="s">
        <v>2181</v>
      </c>
      <c r="L354" s="256" t="s">
        <v>1859</v>
      </c>
      <c r="M354" s="168" t="s">
        <v>32</v>
      </c>
      <c r="N354" s="168" t="s">
        <v>1670</v>
      </c>
      <c r="O354" s="168" t="s">
        <v>2096</v>
      </c>
      <c r="P354" s="168">
        <v>796</v>
      </c>
      <c r="Q354" s="168" t="s">
        <v>1635</v>
      </c>
      <c r="R354" s="168">
        <v>1</v>
      </c>
      <c r="S354" s="338">
        <v>4306786</v>
      </c>
      <c r="T354" s="338">
        <f>R354*S354</f>
        <v>4306786</v>
      </c>
      <c r="U354" s="338">
        <f>T354*1.12</f>
        <v>4823600.32</v>
      </c>
      <c r="V354" s="168"/>
      <c r="W354" s="168">
        <v>2014</v>
      </c>
      <c r="X354" s="385"/>
    </row>
    <row r="355" spans="1:24" s="5" customFormat="1" ht="19.5" customHeight="1">
      <c r="A355" s="304"/>
      <c r="B355" s="304" t="s">
        <v>1023</v>
      </c>
      <c r="C355" s="305"/>
      <c r="D355" s="306"/>
      <c r="E355" s="306"/>
      <c r="F355" s="306"/>
      <c r="G355" s="306"/>
      <c r="H355" s="307"/>
      <c r="I355" s="306"/>
      <c r="J355" s="308"/>
      <c r="K355" s="309"/>
      <c r="L355" s="308"/>
      <c r="M355" s="306"/>
      <c r="N355" s="306"/>
      <c r="O355" s="310"/>
      <c r="P355" s="306"/>
      <c r="Q355" s="306"/>
      <c r="R355" s="306"/>
      <c r="S355" s="309"/>
      <c r="T355" s="74">
        <f>SUM(T25:T354)</f>
        <v>2152785789.799285</v>
      </c>
      <c r="U355" s="74">
        <f>SUM(U25:U354)</f>
        <v>2410579743.9292006</v>
      </c>
      <c r="V355" s="148"/>
      <c r="W355" s="148"/>
      <c r="X355" s="148"/>
    </row>
    <row r="356" spans="1:24" s="11" customFormat="1" ht="31.5" customHeight="1">
      <c r="A356" s="471" t="s">
        <v>1024</v>
      </c>
      <c r="B356" s="471"/>
      <c r="C356" s="471"/>
      <c r="D356" s="471"/>
      <c r="E356" s="471"/>
      <c r="F356" s="471"/>
      <c r="G356" s="471"/>
      <c r="H356" s="471"/>
      <c r="I356" s="471"/>
      <c r="J356" s="471"/>
      <c r="K356" s="471"/>
      <c r="L356" s="471"/>
      <c r="M356" s="471"/>
      <c r="N356" s="471"/>
      <c r="O356" s="471"/>
      <c r="P356" s="471"/>
      <c r="Q356" s="471"/>
      <c r="R356" s="471"/>
      <c r="S356" s="471"/>
      <c r="T356" s="471"/>
      <c r="U356" s="471"/>
      <c r="V356" s="471"/>
      <c r="W356" s="471"/>
      <c r="X356" s="471"/>
    </row>
    <row r="357" spans="1:24" s="11" customFormat="1" ht="129.75" customHeight="1">
      <c r="A357" s="167" t="s">
        <v>1025</v>
      </c>
      <c r="B357" s="69" t="s">
        <v>26</v>
      </c>
      <c r="C357" s="294" t="s">
        <v>1026</v>
      </c>
      <c r="D357" s="295" t="s">
        <v>1027</v>
      </c>
      <c r="E357" s="295" t="s">
        <v>1028</v>
      </c>
      <c r="F357" s="295" t="s">
        <v>1029</v>
      </c>
      <c r="G357" s="296" t="s">
        <v>1858</v>
      </c>
      <c r="H357" s="297">
        <v>0.5</v>
      </c>
      <c r="I357" s="298">
        <v>750000000</v>
      </c>
      <c r="J357" s="235" t="s">
        <v>1628</v>
      </c>
      <c r="K357" s="299" t="s">
        <v>1658</v>
      </c>
      <c r="L357" s="300" t="s">
        <v>1698</v>
      </c>
      <c r="M357" s="295"/>
      <c r="N357" s="301" t="s">
        <v>1636</v>
      </c>
      <c r="O357" s="26" t="s">
        <v>1699</v>
      </c>
      <c r="P357" s="295"/>
      <c r="Q357" s="295"/>
      <c r="R357" s="295"/>
      <c r="S357" s="296"/>
      <c r="T357" s="357">
        <v>26134575.3471851</v>
      </c>
      <c r="U357" s="302">
        <f>T357*1.12</f>
        <v>29270724.388847318</v>
      </c>
      <c r="V357" s="298"/>
      <c r="W357" s="303" t="s">
        <v>157</v>
      </c>
      <c r="X357" s="26"/>
    </row>
    <row r="358" spans="1:24" s="11" customFormat="1" ht="126.75" customHeight="1">
      <c r="A358" s="167" t="s">
        <v>1030</v>
      </c>
      <c r="B358" s="9" t="s">
        <v>26</v>
      </c>
      <c r="C358" s="206" t="s">
        <v>1026</v>
      </c>
      <c r="D358" s="217" t="s">
        <v>1027</v>
      </c>
      <c r="E358" s="217" t="s">
        <v>1028</v>
      </c>
      <c r="F358" s="217" t="s">
        <v>1029</v>
      </c>
      <c r="G358" s="180" t="s">
        <v>1858</v>
      </c>
      <c r="H358" s="125">
        <v>0.5</v>
      </c>
      <c r="I358" s="123">
        <v>750000000</v>
      </c>
      <c r="J358" s="181" t="s">
        <v>1628</v>
      </c>
      <c r="K358" s="218" t="s">
        <v>1658</v>
      </c>
      <c r="L358" s="182" t="s">
        <v>1698</v>
      </c>
      <c r="M358" s="217"/>
      <c r="N358" s="179" t="s">
        <v>1636</v>
      </c>
      <c r="O358" s="173" t="s">
        <v>1699</v>
      </c>
      <c r="P358" s="217"/>
      <c r="Q358" s="217"/>
      <c r="R358" s="217"/>
      <c r="S358" s="180"/>
      <c r="T358" s="358">
        <v>15444255.052814858</v>
      </c>
      <c r="U358" s="119">
        <f>T358*1.12</f>
        <v>17297565.659152642</v>
      </c>
      <c r="V358" s="123"/>
      <c r="W358" s="118" t="s">
        <v>157</v>
      </c>
      <c r="X358" s="173"/>
    </row>
    <row r="359" spans="1:24" s="11" customFormat="1" ht="119.25" customHeight="1">
      <c r="A359" s="167" t="s">
        <v>1031</v>
      </c>
      <c r="B359" s="9" t="s">
        <v>26</v>
      </c>
      <c r="C359" s="206" t="s">
        <v>1026</v>
      </c>
      <c r="D359" s="217" t="s">
        <v>1027</v>
      </c>
      <c r="E359" s="217" t="s">
        <v>1028</v>
      </c>
      <c r="F359" s="217" t="s">
        <v>1032</v>
      </c>
      <c r="G359" s="180" t="s">
        <v>1858</v>
      </c>
      <c r="H359" s="125">
        <v>0.5</v>
      </c>
      <c r="I359" s="123">
        <v>750000000</v>
      </c>
      <c r="J359" s="181" t="s">
        <v>1628</v>
      </c>
      <c r="K359" s="218" t="s">
        <v>1658</v>
      </c>
      <c r="L359" s="182" t="s">
        <v>1700</v>
      </c>
      <c r="M359" s="217"/>
      <c r="N359" s="179" t="s">
        <v>1636</v>
      </c>
      <c r="O359" s="173" t="s">
        <v>1699</v>
      </c>
      <c r="P359" s="217"/>
      <c r="Q359" s="217"/>
      <c r="R359" s="217"/>
      <c r="S359" s="180"/>
      <c r="T359" s="358">
        <v>2555605.705458473</v>
      </c>
      <c r="U359" s="119">
        <f>T359*1.12</f>
        <v>2862278.39011349</v>
      </c>
      <c r="V359" s="123"/>
      <c r="W359" s="118" t="s">
        <v>157</v>
      </c>
      <c r="X359" s="173"/>
    </row>
    <row r="360" spans="1:24" s="11" customFormat="1" ht="135" customHeight="1">
      <c r="A360" s="167" t="s">
        <v>1033</v>
      </c>
      <c r="B360" s="9" t="s">
        <v>26</v>
      </c>
      <c r="C360" s="206" t="s">
        <v>1026</v>
      </c>
      <c r="D360" s="217" t="s">
        <v>1027</v>
      </c>
      <c r="E360" s="217" t="s">
        <v>1028</v>
      </c>
      <c r="F360" s="217" t="s">
        <v>1032</v>
      </c>
      <c r="G360" s="180" t="s">
        <v>1858</v>
      </c>
      <c r="H360" s="125">
        <v>0.5</v>
      </c>
      <c r="I360" s="123">
        <v>750000000</v>
      </c>
      <c r="J360" s="181" t="s">
        <v>1628</v>
      </c>
      <c r="K360" s="218" t="s">
        <v>1658</v>
      </c>
      <c r="L360" s="182" t="s">
        <v>1701</v>
      </c>
      <c r="M360" s="217"/>
      <c r="N360" s="179" t="s">
        <v>1636</v>
      </c>
      <c r="O360" s="173" t="s">
        <v>1699</v>
      </c>
      <c r="P360" s="217"/>
      <c r="Q360" s="217"/>
      <c r="R360" s="217"/>
      <c r="S360" s="180"/>
      <c r="T360" s="358">
        <v>77463947.4634231</v>
      </c>
      <c r="U360" s="119">
        <f>T360*1.12</f>
        <v>86759621.15903388</v>
      </c>
      <c r="V360" s="123"/>
      <c r="W360" s="118" t="s">
        <v>157</v>
      </c>
      <c r="X360" s="173"/>
    </row>
    <row r="361" spans="1:24" s="11" customFormat="1" ht="122.25" customHeight="1">
      <c r="A361" s="167" t="s">
        <v>1034</v>
      </c>
      <c r="B361" s="9" t="s">
        <v>26</v>
      </c>
      <c r="C361" s="206" t="s">
        <v>1026</v>
      </c>
      <c r="D361" s="217" t="s">
        <v>1027</v>
      </c>
      <c r="E361" s="217" t="s">
        <v>1028</v>
      </c>
      <c r="F361" s="217" t="s">
        <v>1032</v>
      </c>
      <c r="G361" s="180" t="s">
        <v>1858</v>
      </c>
      <c r="H361" s="125">
        <v>0.5</v>
      </c>
      <c r="I361" s="123">
        <v>750000000</v>
      </c>
      <c r="J361" s="181" t="s">
        <v>1628</v>
      </c>
      <c r="K361" s="218" t="s">
        <v>1658</v>
      </c>
      <c r="L361" s="182" t="s">
        <v>1702</v>
      </c>
      <c r="M361" s="217"/>
      <c r="N361" s="179" t="s">
        <v>1636</v>
      </c>
      <c r="O361" s="173" t="s">
        <v>1703</v>
      </c>
      <c r="P361" s="217"/>
      <c r="Q361" s="217"/>
      <c r="R361" s="217"/>
      <c r="S361" s="180"/>
      <c r="T361" s="358">
        <v>8807010.43111843</v>
      </c>
      <c r="U361" s="119">
        <f>T361*1.12</f>
        <v>9863851.682852643</v>
      </c>
      <c r="V361" s="123"/>
      <c r="W361" s="118" t="s">
        <v>157</v>
      </c>
      <c r="X361" s="173"/>
    </row>
    <row r="362" spans="1:24" s="11" customFormat="1" ht="122.25" customHeight="1">
      <c r="A362" s="377" t="s">
        <v>1035</v>
      </c>
      <c r="B362" s="335" t="s">
        <v>26</v>
      </c>
      <c r="C362" s="168" t="s">
        <v>1036</v>
      </c>
      <c r="D362" s="168" t="s">
        <v>1868</v>
      </c>
      <c r="E362" s="168" t="s">
        <v>2071</v>
      </c>
      <c r="F362" s="168" t="s">
        <v>2072</v>
      </c>
      <c r="G362" s="168" t="s">
        <v>1858</v>
      </c>
      <c r="H362" s="274">
        <v>1</v>
      </c>
      <c r="I362" s="168">
        <v>750000000</v>
      </c>
      <c r="J362" s="336" t="s">
        <v>1859</v>
      </c>
      <c r="K362" s="350" t="s">
        <v>1666</v>
      </c>
      <c r="L362" s="168" t="s">
        <v>1629</v>
      </c>
      <c r="M362" s="168"/>
      <c r="N362" s="168" t="s">
        <v>1704</v>
      </c>
      <c r="O362" s="168" t="s">
        <v>2073</v>
      </c>
      <c r="P362" s="168"/>
      <c r="Q362" s="168"/>
      <c r="R362" s="168"/>
      <c r="S362" s="338"/>
      <c r="T362" s="338">
        <v>0</v>
      </c>
      <c r="U362" s="338">
        <v>0</v>
      </c>
      <c r="V362" s="168"/>
      <c r="W362" s="168">
        <v>2014</v>
      </c>
      <c r="X362" s="325" t="s">
        <v>2030</v>
      </c>
    </row>
    <row r="363" spans="1:24" s="11" customFormat="1" ht="122.25" customHeight="1">
      <c r="A363" s="377" t="s">
        <v>2074</v>
      </c>
      <c r="B363" s="335" t="s">
        <v>26</v>
      </c>
      <c r="C363" s="156" t="s">
        <v>1036</v>
      </c>
      <c r="D363" s="168" t="s">
        <v>1868</v>
      </c>
      <c r="E363" s="168" t="s">
        <v>2071</v>
      </c>
      <c r="F363" s="168" t="s">
        <v>2072</v>
      </c>
      <c r="G363" s="156" t="s">
        <v>2022</v>
      </c>
      <c r="H363" s="130">
        <v>1</v>
      </c>
      <c r="I363" s="156">
        <v>750000000</v>
      </c>
      <c r="J363" s="336" t="s">
        <v>1859</v>
      </c>
      <c r="K363" s="156" t="s">
        <v>1653</v>
      </c>
      <c r="L363" s="168" t="s">
        <v>1629</v>
      </c>
      <c r="M363" s="156"/>
      <c r="N363" s="156" t="s">
        <v>2091</v>
      </c>
      <c r="O363" s="168" t="s">
        <v>2073</v>
      </c>
      <c r="P363" s="156"/>
      <c r="Q363" s="156"/>
      <c r="R363" s="156"/>
      <c r="S363" s="154"/>
      <c r="T363" s="154">
        <v>1605000</v>
      </c>
      <c r="U363" s="154">
        <v>1797600.0000000002</v>
      </c>
      <c r="V363" s="156"/>
      <c r="W363" s="156">
        <v>2014</v>
      </c>
      <c r="X363" s="60"/>
    </row>
    <row r="364" spans="1:24" s="11" customFormat="1" ht="122.25" customHeight="1">
      <c r="A364" s="175" t="s">
        <v>1039</v>
      </c>
      <c r="B364" s="9" t="s">
        <v>26</v>
      </c>
      <c r="C364" s="173" t="s">
        <v>1036</v>
      </c>
      <c r="D364" s="173" t="s">
        <v>1037</v>
      </c>
      <c r="E364" s="173" t="s">
        <v>1038</v>
      </c>
      <c r="F364" s="173" t="s">
        <v>1040</v>
      </c>
      <c r="G364" s="180" t="s">
        <v>1858</v>
      </c>
      <c r="H364" s="130">
        <v>0.8</v>
      </c>
      <c r="I364" s="156">
        <v>750000000</v>
      </c>
      <c r="J364" s="181" t="s">
        <v>1628</v>
      </c>
      <c r="K364" s="196" t="s">
        <v>1658</v>
      </c>
      <c r="L364" s="173" t="s">
        <v>1705</v>
      </c>
      <c r="M364" s="173"/>
      <c r="N364" s="173" t="s">
        <v>1636</v>
      </c>
      <c r="O364" s="173" t="s">
        <v>1699</v>
      </c>
      <c r="P364" s="217"/>
      <c r="Q364" s="217"/>
      <c r="R364" s="217"/>
      <c r="S364" s="180"/>
      <c r="T364" s="154">
        <v>0</v>
      </c>
      <c r="U364" s="154">
        <v>0</v>
      </c>
      <c r="V364" s="156"/>
      <c r="W364" s="156" t="s">
        <v>127</v>
      </c>
      <c r="X364" s="52" t="s">
        <v>1869</v>
      </c>
    </row>
    <row r="365" spans="1:24" s="11" customFormat="1" ht="122.25" customHeight="1">
      <c r="A365" s="393" t="s">
        <v>1867</v>
      </c>
      <c r="B365" s="156" t="s">
        <v>26</v>
      </c>
      <c r="C365" s="156" t="s">
        <v>1036</v>
      </c>
      <c r="D365" s="156" t="s">
        <v>2092</v>
      </c>
      <c r="E365" s="156" t="s">
        <v>2093</v>
      </c>
      <c r="F365" s="156" t="s">
        <v>2094</v>
      </c>
      <c r="G365" s="156" t="s">
        <v>1858</v>
      </c>
      <c r="H365" s="130">
        <v>0.8</v>
      </c>
      <c r="I365" s="156">
        <v>750000000</v>
      </c>
      <c r="J365" s="156" t="s">
        <v>1628</v>
      </c>
      <c r="K365" s="160" t="s">
        <v>1632</v>
      </c>
      <c r="L365" s="156" t="s">
        <v>2095</v>
      </c>
      <c r="M365" s="156"/>
      <c r="N365" s="156" t="s">
        <v>1745</v>
      </c>
      <c r="O365" s="156" t="s">
        <v>2096</v>
      </c>
      <c r="P365" s="156"/>
      <c r="Q365" s="156"/>
      <c r="R365" s="156"/>
      <c r="S365" s="154"/>
      <c r="T365" s="154">
        <v>0</v>
      </c>
      <c r="U365" s="154">
        <f>T365*1.12</f>
        <v>0</v>
      </c>
      <c r="V365" s="156"/>
      <c r="W365" s="156">
        <v>2014</v>
      </c>
      <c r="X365" s="153">
        <v>7</v>
      </c>
    </row>
    <row r="366" spans="1:24" s="70" customFormat="1" ht="122.25" customHeight="1">
      <c r="A366" s="393" t="s">
        <v>2097</v>
      </c>
      <c r="B366" s="156" t="s">
        <v>26</v>
      </c>
      <c r="C366" s="156" t="s">
        <v>1036</v>
      </c>
      <c r="D366" s="156" t="s">
        <v>2092</v>
      </c>
      <c r="E366" s="156" t="s">
        <v>2093</v>
      </c>
      <c r="F366" s="156" t="s">
        <v>2094</v>
      </c>
      <c r="G366" s="156" t="s">
        <v>2098</v>
      </c>
      <c r="H366" s="130">
        <v>0.8</v>
      </c>
      <c r="I366" s="156">
        <v>750000000</v>
      </c>
      <c r="J366" s="156" t="s">
        <v>1628</v>
      </c>
      <c r="K366" s="160" t="s">
        <v>1632</v>
      </c>
      <c r="L366" s="156" t="s">
        <v>1705</v>
      </c>
      <c r="M366" s="156"/>
      <c r="N366" s="156" t="s">
        <v>1745</v>
      </c>
      <c r="O366" s="156" t="s">
        <v>2096</v>
      </c>
      <c r="P366" s="156"/>
      <c r="Q366" s="156"/>
      <c r="R366" s="156"/>
      <c r="S366" s="154"/>
      <c r="T366" s="154">
        <v>208870535.54687503</v>
      </c>
      <c r="U366" s="154">
        <f>T366*1.12</f>
        <v>233934999.81250006</v>
      </c>
      <c r="V366" s="156"/>
      <c r="W366" s="156">
        <v>2014</v>
      </c>
      <c r="X366" s="153"/>
    </row>
    <row r="367" spans="1:24" s="11" customFormat="1" ht="139.5" customHeight="1">
      <c r="A367" s="10" t="s">
        <v>1041</v>
      </c>
      <c r="B367" s="69" t="s">
        <v>26</v>
      </c>
      <c r="C367" s="26" t="s">
        <v>1036</v>
      </c>
      <c r="D367" s="26" t="s">
        <v>1037</v>
      </c>
      <c r="E367" s="26" t="s">
        <v>1038</v>
      </c>
      <c r="F367" s="26" t="s">
        <v>1042</v>
      </c>
      <c r="G367" s="296" t="s">
        <v>1858</v>
      </c>
      <c r="H367" s="387">
        <v>0.8</v>
      </c>
      <c r="I367" s="378">
        <v>750000000</v>
      </c>
      <c r="J367" s="235" t="s">
        <v>1628</v>
      </c>
      <c r="K367" s="388" t="s">
        <v>1658</v>
      </c>
      <c r="L367" s="26" t="s">
        <v>1706</v>
      </c>
      <c r="M367" s="26"/>
      <c r="N367" s="26" t="s">
        <v>1636</v>
      </c>
      <c r="O367" s="26" t="s">
        <v>1699</v>
      </c>
      <c r="P367" s="10"/>
      <c r="Q367" s="389"/>
      <c r="R367" s="389"/>
      <c r="S367" s="390"/>
      <c r="T367" s="391">
        <v>0</v>
      </c>
      <c r="U367" s="391">
        <v>0</v>
      </c>
      <c r="V367" s="378"/>
      <c r="W367" s="378" t="s">
        <v>127</v>
      </c>
      <c r="X367" s="392" t="s">
        <v>1869</v>
      </c>
    </row>
    <row r="368" spans="1:24" s="11" customFormat="1" ht="139.5" customHeight="1">
      <c r="A368" s="393" t="s">
        <v>2099</v>
      </c>
      <c r="B368" s="156" t="s">
        <v>26</v>
      </c>
      <c r="C368" s="156" t="s">
        <v>1036</v>
      </c>
      <c r="D368" s="156" t="s">
        <v>2092</v>
      </c>
      <c r="E368" s="156" t="s">
        <v>2093</v>
      </c>
      <c r="F368" s="156" t="s">
        <v>2100</v>
      </c>
      <c r="G368" s="156" t="s">
        <v>1858</v>
      </c>
      <c r="H368" s="130">
        <v>0.8</v>
      </c>
      <c r="I368" s="156">
        <v>750000000</v>
      </c>
      <c r="J368" s="156" t="s">
        <v>1628</v>
      </c>
      <c r="K368" s="160" t="s">
        <v>1632</v>
      </c>
      <c r="L368" s="156" t="s">
        <v>1706</v>
      </c>
      <c r="M368" s="156"/>
      <c r="N368" s="156" t="s">
        <v>1745</v>
      </c>
      <c r="O368" s="156" t="s">
        <v>2096</v>
      </c>
      <c r="P368" s="156"/>
      <c r="Q368" s="156"/>
      <c r="R368" s="156"/>
      <c r="S368" s="154"/>
      <c r="T368" s="154">
        <v>0</v>
      </c>
      <c r="U368" s="154">
        <v>0</v>
      </c>
      <c r="V368" s="156"/>
      <c r="W368" s="156">
        <v>2014</v>
      </c>
      <c r="X368" s="83">
        <v>7</v>
      </c>
    </row>
    <row r="369" spans="1:24" s="70" customFormat="1" ht="139.5" customHeight="1">
      <c r="A369" s="156" t="s">
        <v>2101</v>
      </c>
      <c r="B369" s="156" t="s">
        <v>26</v>
      </c>
      <c r="C369" s="156" t="s">
        <v>1036</v>
      </c>
      <c r="D369" s="156" t="s">
        <v>2092</v>
      </c>
      <c r="E369" s="156" t="s">
        <v>2093</v>
      </c>
      <c r="F369" s="156" t="s">
        <v>2100</v>
      </c>
      <c r="G369" s="156" t="s">
        <v>2098</v>
      </c>
      <c r="H369" s="130">
        <v>0.8</v>
      </c>
      <c r="I369" s="156">
        <v>750000000</v>
      </c>
      <c r="J369" s="156" t="s">
        <v>1628</v>
      </c>
      <c r="K369" s="160" t="s">
        <v>2102</v>
      </c>
      <c r="L369" s="156" t="s">
        <v>1706</v>
      </c>
      <c r="M369" s="156"/>
      <c r="N369" s="156" t="s">
        <v>1745</v>
      </c>
      <c r="O369" s="156" t="s">
        <v>2096</v>
      </c>
      <c r="P369" s="156"/>
      <c r="Q369" s="156"/>
      <c r="R369" s="156"/>
      <c r="S369" s="154"/>
      <c r="T369" s="154">
        <v>155742588.08035713</v>
      </c>
      <c r="U369" s="154">
        <f>T369*1.12</f>
        <v>174431698.65</v>
      </c>
      <c r="V369" s="156"/>
      <c r="W369" s="156">
        <v>2014</v>
      </c>
      <c r="X369" s="153"/>
    </row>
    <row r="370" spans="1:23" s="70" customFormat="1" ht="139.5" customHeight="1">
      <c r="A370" s="70" t="s">
        <v>1043</v>
      </c>
      <c r="B370" s="395" t="s">
        <v>26</v>
      </c>
      <c r="C370" s="396" t="s">
        <v>1044</v>
      </c>
      <c r="D370" s="397" t="s">
        <v>1045</v>
      </c>
      <c r="E370" s="397" t="s">
        <v>1045</v>
      </c>
      <c r="F370" s="397" t="s">
        <v>1046</v>
      </c>
      <c r="G370" s="397" t="s">
        <v>1866</v>
      </c>
      <c r="H370" s="130">
        <v>0.8</v>
      </c>
      <c r="I370" s="156">
        <v>750000000</v>
      </c>
      <c r="J370" s="398" t="s">
        <v>1628</v>
      </c>
      <c r="K370" s="399" t="s">
        <v>1658</v>
      </c>
      <c r="L370" s="398" t="s">
        <v>1628</v>
      </c>
      <c r="M370" s="397"/>
      <c r="N370" s="397" t="s">
        <v>1636</v>
      </c>
      <c r="O370" s="397" t="s">
        <v>1699</v>
      </c>
      <c r="Q370" s="400"/>
      <c r="R370" s="400"/>
      <c r="S370" s="401"/>
      <c r="T370" s="154">
        <v>1200000</v>
      </c>
      <c r="U370" s="154">
        <f aca="true" t="shared" si="17" ref="U370:U378">T370*1.12</f>
        <v>1344000.0000000002</v>
      </c>
      <c r="V370" s="156"/>
      <c r="W370" s="156" t="s">
        <v>127</v>
      </c>
    </row>
    <row r="371" spans="1:24" s="11" customFormat="1" ht="139.5" customHeight="1">
      <c r="A371" s="10" t="s">
        <v>1047</v>
      </c>
      <c r="B371" s="69" t="s">
        <v>26</v>
      </c>
      <c r="C371" s="394" t="s">
        <v>1048</v>
      </c>
      <c r="D371" s="26" t="s">
        <v>1049</v>
      </c>
      <c r="E371" s="26" t="s">
        <v>1049</v>
      </c>
      <c r="F371" s="26" t="s">
        <v>1050</v>
      </c>
      <c r="G371" s="26" t="s">
        <v>1866</v>
      </c>
      <c r="H371" s="387">
        <v>0.8</v>
      </c>
      <c r="I371" s="378">
        <v>750000000</v>
      </c>
      <c r="J371" s="235" t="s">
        <v>1628</v>
      </c>
      <c r="K371" s="388" t="s">
        <v>1658</v>
      </c>
      <c r="L371" s="26" t="s">
        <v>1707</v>
      </c>
      <c r="M371" s="26"/>
      <c r="N371" s="26" t="s">
        <v>1636</v>
      </c>
      <c r="O371" s="26" t="s">
        <v>1699</v>
      </c>
      <c r="P371" s="10"/>
      <c r="Q371" s="389"/>
      <c r="R371" s="389"/>
      <c r="S371" s="390"/>
      <c r="T371" s="391">
        <v>4024500</v>
      </c>
      <c r="U371" s="391">
        <f t="shared" si="17"/>
        <v>4507440</v>
      </c>
      <c r="V371" s="378"/>
      <c r="W371" s="378" t="s">
        <v>127</v>
      </c>
      <c r="X371" s="10"/>
    </row>
    <row r="372" spans="1:24" s="11" customFormat="1" ht="139.5" customHeight="1">
      <c r="A372" s="175" t="s">
        <v>1051</v>
      </c>
      <c r="B372" s="9" t="s">
        <v>26</v>
      </c>
      <c r="C372" s="175" t="s">
        <v>1052</v>
      </c>
      <c r="D372" s="175" t="s">
        <v>1053</v>
      </c>
      <c r="E372" s="246" t="s">
        <v>1850</v>
      </c>
      <c r="F372" s="175"/>
      <c r="G372" s="173" t="s">
        <v>1858</v>
      </c>
      <c r="H372" s="135">
        <v>0.8</v>
      </c>
      <c r="I372" s="153">
        <v>750000000</v>
      </c>
      <c r="J372" s="181" t="s">
        <v>1628</v>
      </c>
      <c r="K372" s="196" t="s">
        <v>1658</v>
      </c>
      <c r="L372" s="181" t="s">
        <v>1628</v>
      </c>
      <c r="M372" s="173"/>
      <c r="N372" s="173" t="s">
        <v>1636</v>
      </c>
      <c r="O372" s="175" t="s">
        <v>1708</v>
      </c>
      <c r="P372" s="175"/>
      <c r="Q372" s="187"/>
      <c r="R372" s="187"/>
      <c r="S372" s="194"/>
      <c r="T372" s="132">
        <v>12324000</v>
      </c>
      <c r="U372" s="132">
        <f t="shared" si="17"/>
        <v>13802880.000000002</v>
      </c>
      <c r="V372" s="244"/>
      <c r="W372" s="161" t="s">
        <v>157</v>
      </c>
      <c r="X372" s="175"/>
    </row>
    <row r="373" spans="1:24" s="11" customFormat="1" ht="180.75" customHeight="1">
      <c r="A373" s="175" t="s">
        <v>1054</v>
      </c>
      <c r="B373" s="9" t="s">
        <v>26</v>
      </c>
      <c r="C373" s="175" t="s">
        <v>1055</v>
      </c>
      <c r="D373" s="175" t="s">
        <v>1056</v>
      </c>
      <c r="E373" s="175" t="s">
        <v>1057</v>
      </c>
      <c r="F373" s="175" t="s">
        <v>1058</v>
      </c>
      <c r="G373" s="173" t="s">
        <v>1858</v>
      </c>
      <c r="H373" s="135">
        <v>0.8</v>
      </c>
      <c r="I373" s="153">
        <v>750000000</v>
      </c>
      <c r="J373" s="181" t="s">
        <v>1628</v>
      </c>
      <c r="K373" s="196" t="s">
        <v>1658</v>
      </c>
      <c r="L373" s="181" t="s">
        <v>1628</v>
      </c>
      <c r="M373" s="173"/>
      <c r="N373" s="173" t="s">
        <v>1636</v>
      </c>
      <c r="O373" s="175" t="s">
        <v>1708</v>
      </c>
      <c r="P373" s="175"/>
      <c r="Q373" s="187"/>
      <c r="R373" s="187"/>
      <c r="S373" s="194"/>
      <c r="T373" s="132">
        <f>23084.4857142857*1000</f>
        <v>23084485.7142857</v>
      </c>
      <c r="U373" s="132">
        <f t="shared" si="17"/>
        <v>25854623.99999999</v>
      </c>
      <c r="V373" s="244"/>
      <c r="W373" s="161" t="s">
        <v>157</v>
      </c>
      <c r="X373" s="175"/>
    </row>
    <row r="374" spans="1:24" s="11" customFormat="1" ht="139.5" customHeight="1">
      <c r="A374" s="175" t="s">
        <v>1059</v>
      </c>
      <c r="B374" s="9" t="s">
        <v>26</v>
      </c>
      <c r="C374" s="175" t="s">
        <v>1060</v>
      </c>
      <c r="D374" s="175" t="s">
        <v>1061</v>
      </c>
      <c r="E374" s="175" t="s">
        <v>1062</v>
      </c>
      <c r="F374" s="175" t="s">
        <v>1063</v>
      </c>
      <c r="G374" s="188" t="s">
        <v>1866</v>
      </c>
      <c r="H374" s="126">
        <v>0.5</v>
      </c>
      <c r="I374" s="153">
        <v>750000000</v>
      </c>
      <c r="J374" s="181" t="s">
        <v>1628</v>
      </c>
      <c r="K374" s="191" t="s">
        <v>1666</v>
      </c>
      <c r="L374" s="181" t="s">
        <v>1628</v>
      </c>
      <c r="M374" s="219"/>
      <c r="N374" s="197" t="s">
        <v>1674</v>
      </c>
      <c r="O374" s="175" t="s">
        <v>1708</v>
      </c>
      <c r="P374" s="175"/>
      <c r="Q374" s="187"/>
      <c r="R374" s="187"/>
      <c r="S374" s="194"/>
      <c r="T374" s="132">
        <v>3611814</v>
      </c>
      <c r="U374" s="132">
        <f t="shared" si="17"/>
        <v>4045231.68</v>
      </c>
      <c r="V374" s="244"/>
      <c r="W374" s="161">
        <v>2014</v>
      </c>
      <c r="X374" s="175"/>
    </row>
    <row r="375" spans="1:24" s="11" customFormat="1" ht="139.5" customHeight="1">
      <c r="A375" s="377" t="s">
        <v>1064</v>
      </c>
      <c r="B375" s="376" t="s">
        <v>26</v>
      </c>
      <c r="C375" s="156" t="s">
        <v>1065</v>
      </c>
      <c r="D375" s="322" t="s">
        <v>2065</v>
      </c>
      <c r="E375" s="322" t="s">
        <v>2065</v>
      </c>
      <c r="F375" s="322" t="s">
        <v>2066</v>
      </c>
      <c r="G375" s="156" t="s">
        <v>1858</v>
      </c>
      <c r="H375" s="329">
        <v>1</v>
      </c>
      <c r="I375" s="322">
        <v>750000000</v>
      </c>
      <c r="J375" s="256" t="s">
        <v>1859</v>
      </c>
      <c r="K375" s="322" t="s">
        <v>2067</v>
      </c>
      <c r="L375" s="322" t="s">
        <v>1631</v>
      </c>
      <c r="M375" s="332"/>
      <c r="N375" s="322" t="s">
        <v>2068</v>
      </c>
      <c r="O375" s="322" t="s">
        <v>2069</v>
      </c>
      <c r="P375" s="332"/>
      <c r="Q375" s="332"/>
      <c r="R375" s="332"/>
      <c r="S375" s="332"/>
      <c r="T375" s="333">
        <v>0</v>
      </c>
      <c r="U375" s="333">
        <v>0</v>
      </c>
      <c r="V375" s="332"/>
      <c r="W375" s="332">
        <v>2014</v>
      </c>
      <c r="X375" s="332" t="s">
        <v>2061</v>
      </c>
    </row>
    <row r="376" spans="1:24" s="11" customFormat="1" ht="139.5" customHeight="1">
      <c r="A376" s="377" t="s">
        <v>2070</v>
      </c>
      <c r="B376" s="368" t="s">
        <v>26</v>
      </c>
      <c r="C376" s="378" t="s">
        <v>1065</v>
      </c>
      <c r="D376" s="379" t="s">
        <v>2065</v>
      </c>
      <c r="E376" s="379" t="s">
        <v>2065</v>
      </c>
      <c r="F376" s="379" t="s">
        <v>2066</v>
      </c>
      <c r="G376" s="378" t="s">
        <v>2022</v>
      </c>
      <c r="H376" s="380">
        <v>1</v>
      </c>
      <c r="I376" s="379">
        <v>750000000</v>
      </c>
      <c r="J376" s="336" t="s">
        <v>1859</v>
      </c>
      <c r="K376" s="379" t="s">
        <v>2067</v>
      </c>
      <c r="L376" s="379" t="s">
        <v>1631</v>
      </c>
      <c r="M376" s="381"/>
      <c r="N376" s="379" t="s">
        <v>2068</v>
      </c>
      <c r="O376" s="379" t="s">
        <v>2069</v>
      </c>
      <c r="P376" s="381"/>
      <c r="Q376" s="381"/>
      <c r="R376" s="381"/>
      <c r="S376" s="381"/>
      <c r="T376" s="333">
        <v>14100000</v>
      </c>
      <c r="U376" s="333">
        <f>T376*1.12</f>
        <v>15792000.000000002</v>
      </c>
      <c r="V376" s="381"/>
      <c r="W376" s="381">
        <v>2014</v>
      </c>
      <c r="X376" s="381"/>
    </row>
    <row r="377" spans="1:24" s="11" customFormat="1" ht="139.5" customHeight="1">
      <c r="A377" s="175" t="s">
        <v>1067</v>
      </c>
      <c r="B377" s="9" t="s">
        <v>26</v>
      </c>
      <c r="C377" s="173" t="s">
        <v>1065</v>
      </c>
      <c r="D377" s="173" t="s">
        <v>1066</v>
      </c>
      <c r="E377" s="173" t="s">
        <v>1066</v>
      </c>
      <c r="F377" s="173" t="s">
        <v>1068</v>
      </c>
      <c r="G377" s="173" t="s">
        <v>1858</v>
      </c>
      <c r="H377" s="130">
        <v>1</v>
      </c>
      <c r="I377" s="156">
        <v>750000000</v>
      </c>
      <c r="J377" s="181" t="s">
        <v>1628</v>
      </c>
      <c r="K377" s="173" t="s">
        <v>1711</v>
      </c>
      <c r="L377" s="173" t="s">
        <v>1712</v>
      </c>
      <c r="M377" s="198"/>
      <c r="N377" s="220" t="s">
        <v>1713</v>
      </c>
      <c r="O377" s="189" t="s">
        <v>1710</v>
      </c>
      <c r="P377" s="175"/>
      <c r="Q377" s="187"/>
      <c r="R377" s="187"/>
      <c r="S377" s="194"/>
      <c r="T377" s="146">
        <v>16000000</v>
      </c>
      <c r="U377" s="139">
        <f t="shared" si="17"/>
        <v>17920000</v>
      </c>
      <c r="V377" s="62"/>
      <c r="W377" s="162">
        <v>2014</v>
      </c>
      <c r="X377" s="175"/>
    </row>
    <row r="378" spans="1:24" s="11" customFormat="1" ht="139.5" customHeight="1">
      <c r="A378" s="175" t="s">
        <v>1069</v>
      </c>
      <c r="B378" s="9" t="s">
        <v>26</v>
      </c>
      <c r="C378" s="173" t="s">
        <v>1065</v>
      </c>
      <c r="D378" s="173" t="s">
        <v>1066</v>
      </c>
      <c r="E378" s="173" t="s">
        <v>1066</v>
      </c>
      <c r="F378" s="173" t="s">
        <v>1070</v>
      </c>
      <c r="G378" s="188" t="s">
        <v>1858</v>
      </c>
      <c r="H378" s="130">
        <v>1</v>
      </c>
      <c r="I378" s="156">
        <v>750000000</v>
      </c>
      <c r="J378" s="181" t="s">
        <v>1628</v>
      </c>
      <c r="K378" s="173" t="s">
        <v>1711</v>
      </c>
      <c r="L378" s="173" t="s">
        <v>1629</v>
      </c>
      <c r="M378" s="198"/>
      <c r="N378" s="220" t="s">
        <v>1713</v>
      </c>
      <c r="O378" s="189" t="s">
        <v>1710</v>
      </c>
      <c r="P378" s="175"/>
      <c r="Q378" s="187"/>
      <c r="R378" s="187"/>
      <c r="S378" s="194"/>
      <c r="T378" s="146">
        <v>12200000</v>
      </c>
      <c r="U378" s="139">
        <f t="shared" si="17"/>
        <v>13664000.000000002</v>
      </c>
      <c r="V378" s="62"/>
      <c r="W378" s="162">
        <v>2014</v>
      </c>
      <c r="X378" s="175"/>
    </row>
    <row r="379" spans="1:24" s="11" customFormat="1" ht="139.5" customHeight="1">
      <c r="A379" s="88" t="s">
        <v>1071</v>
      </c>
      <c r="B379" s="253" t="s">
        <v>26</v>
      </c>
      <c r="C379" s="88" t="s">
        <v>1072</v>
      </c>
      <c r="D379" s="88" t="s">
        <v>2103</v>
      </c>
      <c r="E379" s="88" t="s">
        <v>2104</v>
      </c>
      <c r="F379" s="88" t="s">
        <v>2105</v>
      </c>
      <c r="G379" s="88" t="s">
        <v>1858</v>
      </c>
      <c r="H379" s="331">
        <v>1</v>
      </c>
      <c r="I379" s="88">
        <v>750000000</v>
      </c>
      <c r="J379" s="336" t="s">
        <v>1859</v>
      </c>
      <c r="K379" s="88" t="s">
        <v>2106</v>
      </c>
      <c r="L379" s="336" t="s">
        <v>1859</v>
      </c>
      <c r="M379" s="88"/>
      <c r="N379" s="328" t="s">
        <v>1654</v>
      </c>
      <c r="O379" s="402" t="s">
        <v>2107</v>
      </c>
      <c r="P379" s="88"/>
      <c r="Q379" s="88"/>
      <c r="R379" s="88"/>
      <c r="S379" s="88"/>
      <c r="T379" s="340">
        <v>0</v>
      </c>
      <c r="U379" s="340">
        <v>0</v>
      </c>
      <c r="V379" s="88"/>
      <c r="W379" s="88">
        <v>2014</v>
      </c>
      <c r="X379" s="88" t="s">
        <v>2108</v>
      </c>
    </row>
    <row r="380" spans="1:24" s="11" customFormat="1" ht="139.5" customHeight="1">
      <c r="A380" s="88" t="s">
        <v>2109</v>
      </c>
      <c r="B380" s="253" t="s">
        <v>26</v>
      </c>
      <c r="C380" s="88" t="s">
        <v>1072</v>
      </c>
      <c r="D380" s="88" t="s">
        <v>2103</v>
      </c>
      <c r="E380" s="88" t="s">
        <v>2104</v>
      </c>
      <c r="F380" s="88" t="s">
        <v>2105</v>
      </c>
      <c r="G380" s="61" t="s">
        <v>2098</v>
      </c>
      <c r="H380" s="331">
        <v>1</v>
      </c>
      <c r="I380" s="88">
        <v>750000000</v>
      </c>
      <c r="J380" s="336" t="s">
        <v>1859</v>
      </c>
      <c r="K380" s="88" t="s">
        <v>1653</v>
      </c>
      <c r="L380" s="336" t="s">
        <v>1859</v>
      </c>
      <c r="M380" s="338"/>
      <c r="N380" s="328" t="s">
        <v>1654</v>
      </c>
      <c r="O380" s="402" t="s">
        <v>2107</v>
      </c>
      <c r="P380" s="339"/>
      <c r="Q380" s="339"/>
      <c r="R380" s="339"/>
      <c r="S380" s="340"/>
      <c r="T380" s="340">
        <v>8718000</v>
      </c>
      <c r="U380" s="132">
        <f>T380*1.12</f>
        <v>9764160</v>
      </c>
      <c r="V380" s="339"/>
      <c r="W380" s="339">
        <v>2014</v>
      </c>
      <c r="X380" s="132"/>
    </row>
    <row r="381" spans="1:24" s="11" customFormat="1" ht="139.5" customHeight="1">
      <c r="A381" s="175" t="s">
        <v>1073</v>
      </c>
      <c r="B381" s="9" t="s">
        <v>26</v>
      </c>
      <c r="C381" s="200" t="s">
        <v>1074</v>
      </c>
      <c r="D381" s="173" t="s">
        <v>1075</v>
      </c>
      <c r="E381" s="173" t="s">
        <v>1075</v>
      </c>
      <c r="F381" s="173" t="s">
        <v>1076</v>
      </c>
      <c r="G381" s="173" t="s">
        <v>31</v>
      </c>
      <c r="H381" s="130">
        <v>1</v>
      </c>
      <c r="I381" s="156">
        <v>751000000</v>
      </c>
      <c r="J381" s="181" t="s">
        <v>1628</v>
      </c>
      <c r="K381" s="173" t="s">
        <v>1685</v>
      </c>
      <c r="L381" s="181" t="s">
        <v>1628</v>
      </c>
      <c r="M381" s="245"/>
      <c r="N381" s="173" t="s">
        <v>1714</v>
      </c>
      <c r="O381" s="173" t="s">
        <v>1715</v>
      </c>
      <c r="P381" s="175"/>
      <c r="Q381" s="187"/>
      <c r="R381" s="187"/>
      <c r="S381" s="187"/>
      <c r="T381" s="128">
        <f>U381/1.12</f>
        <v>32482143.749999996</v>
      </c>
      <c r="U381" s="59">
        <v>36380001</v>
      </c>
      <c r="V381" s="62"/>
      <c r="W381" s="156">
        <v>2014</v>
      </c>
      <c r="X381" s="175"/>
    </row>
    <row r="382" spans="1:24" s="11" customFormat="1" ht="139.5" customHeight="1">
      <c r="A382" s="262" t="s">
        <v>1077</v>
      </c>
      <c r="B382" s="368" t="s">
        <v>26</v>
      </c>
      <c r="C382" s="156" t="s">
        <v>1078</v>
      </c>
      <c r="D382" s="322" t="s">
        <v>1079</v>
      </c>
      <c r="E382" s="322" t="s">
        <v>2056</v>
      </c>
      <c r="F382" s="322" t="s">
        <v>2057</v>
      </c>
      <c r="G382" s="254" t="s">
        <v>1858</v>
      </c>
      <c r="H382" s="329">
        <v>0.5</v>
      </c>
      <c r="I382" s="322">
        <v>750000000</v>
      </c>
      <c r="J382" s="256" t="s">
        <v>1859</v>
      </c>
      <c r="K382" s="173" t="s">
        <v>1685</v>
      </c>
      <c r="L382" s="322" t="s">
        <v>1629</v>
      </c>
      <c r="M382" s="369"/>
      <c r="N382" s="322" t="s">
        <v>1674</v>
      </c>
      <c r="O382" s="322" t="s">
        <v>2060</v>
      </c>
      <c r="P382" s="369"/>
      <c r="Q382" s="369"/>
      <c r="R382" s="369"/>
      <c r="S382" s="369"/>
      <c r="T382" s="333">
        <v>0</v>
      </c>
      <c r="U382" s="333">
        <v>0</v>
      </c>
      <c r="V382" s="369"/>
      <c r="W382" s="332">
        <v>2014</v>
      </c>
      <c r="X382" s="332" t="s">
        <v>2061</v>
      </c>
    </row>
    <row r="383" spans="1:24" s="11" customFormat="1" ht="139.5" customHeight="1">
      <c r="A383" s="262" t="s">
        <v>2062</v>
      </c>
      <c r="B383" s="370" t="s">
        <v>26</v>
      </c>
      <c r="C383" s="61" t="s">
        <v>1078</v>
      </c>
      <c r="D383" s="371" t="s">
        <v>1079</v>
      </c>
      <c r="E383" s="371" t="s">
        <v>2056</v>
      </c>
      <c r="F383" s="371" t="s">
        <v>2057</v>
      </c>
      <c r="G383" s="254" t="s">
        <v>1862</v>
      </c>
      <c r="H383" s="372">
        <v>0.5</v>
      </c>
      <c r="I383" s="371">
        <v>750000000</v>
      </c>
      <c r="J383" s="289" t="s">
        <v>1859</v>
      </c>
      <c r="K383" s="371" t="s">
        <v>2058</v>
      </c>
      <c r="L383" s="371" t="s">
        <v>1629</v>
      </c>
      <c r="M383" s="373"/>
      <c r="N383" s="371" t="s">
        <v>2059</v>
      </c>
      <c r="O383" s="371" t="s">
        <v>2060</v>
      </c>
      <c r="P383" s="373"/>
      <c r="Q383" s="373"/>
      <c r="R383" s="373"/>
      <c r="S383" s="373"/>
      <c r="T383" s="333">
        <v>132503387</v>
      </c>
      <c r="U383" s="333">
        <f>T383*1.12</f>
        <v>148403793.44000003</v>
      </c>
      <c r="V383" s="373"/>
      <c r="W383" s="374">
        <v>2014</v>
      </c>
      <c r="X383" s="375"/>
    </row>
    <row r="384" spans="1:24" s="11" customFormat="1" ht="139.5" customHeight="1">
      <c r="A384" s="262" t="s">
        <v>1080</v>
      </c>
      <c r="B384" s="376" t="s">
        <v>26</v>
      </c>
      <c r="C384" s="156" t="s">
        <v>1078</v>
      </c>
      <c r="D384" s="322" t="s">
        <v>1079</v>
      </c>
      <c r="E384" s="322" t="s">
        <v>2056</v>
      </c>
      <c r="F384" s="322" t="s">
        <v>2063</v>
      </c>
      <c r="G384" s="254" t="s">
        <v>1858</v>
      </c>
      <c r="H384" s="329">
        <v>0.5</v>
      </c>
      <c r="I384" s="322">
        <v>750000000</v>
      </c>
      <c r="J384" s="256" t="s">
        <v>1859</v>
      </c>
      <c r="K384" s="173" t="s">
        <v>1685</v>
      </c>
      <c r="L384" s="322" t="s">
        <v>1631</v>
      </c>
      <c r="M384" s="332"/>
      <c r="N384" s="322" t="s">
        <v>1674</v>
      </c>
      <c r="O384" s="322" t="s">
        <v>2060</v>
      </c>
      <c r="P384" s="332"/>
      <c r="Q384" s="332"/>
      <c r="R384" s="332"/>
      <c r="S384" s="332"/>
      <c r="T384" s="333">
        <v>0</v>
      </c>
      <c r="U384" s="333">
        <v>0</v>
      </c>
      <c r="V384" s="332"/>
      <c r="W384" s="332">
        <v>2014</v>
      </c>
      <c r="X384" s="332" t="s">
        <v>2061</v>
      </c>
    </row>
    <row r="385" spans="1:24" s="11" customFormat="1" ht="139.5" customHeight="1">
      <c r="A385" s="262" t="s">
        <v>2064</v>
      </c>
      <c r="B385" s="376" t="s">
        <v>26</v>
      </c>
      <c r="C385" s="156" t="s">
        <v>1078</v>
      </c>
      <c r="D385" s="322" t="s">
        <v>1079</v>
      </c>
      <c r="E385" s="322" t="s">
        <v>2056</v>
      </c>
      <c r="F385" s="322" t="s">
        <v>2063</v>
      </c>
      <c r="G385" s="254" t="s">
        <v>1862</v>
      </c>
      <c r="H385" s="329">
        <v>0.5</v>
      </c>
      <c r="I385" s="322">
        <v>750000000</v>
      </c>
      <c r="J385" s="256" t="s">
        <v>1859</v>
      </c>
      <c r="K385" s="322" t="s">
        <v>2058</v>
      </c>
      <c r="L385" s="322" t="s">
        <v>1631</v>
      </c>
      <c r="M385" s="332"/>
      <c r="N385" s="322" t="s">
        <v>2059</v>
      </c>
      <c r="O385" s="322" t="s">
        <v>2060</v>
      </c>
      <c r="P385" s="332"/>
      <c r="Q385" s="332"/>
      <c r="R385" s="332"/>
      <c r="S385" s="332"/>
      <c r="T385" s="333">
        <v>71622635</v>
      </c>
      <c r="U385" s="333">
        <f>T385*1.12</f>
        <v>80217351.2</v>
      </c>
      <c r="V385" s="332"/>
      <c r="W385" s="332">
        <v>2014</v>
      </c>
      <c r="X385" s="332"/>
    </row>
    <row r="386" spans="1:24" s="11" customFormat="1" ht="139.5" customHeight="1">
      <c r="A386" s="175" t="s">
        <v>1081</v>
      </c>
      <c r="B386" s="368" t="s">
        <v>26</v>
      </c>
      <c r="C386" s="88" t="s">
        <v>1082</v>
      </c>
      <c r="D386" s="253" t="s">
        <v>1856</v>
      </c>
      <c r="E386" s="253" t="s">
        <v>1856</v>
      </c>
      <c r="F386" s="253" t="s">
        <v>1857</v>
      </c>
      <c r="G386" s="254" t="s">
        <v>1858</v>
      </c>
      <c r="H386" s="255">
        <v>0.5</v>
      </c>
      <c r="I386" s="253">
        <v>750000000</v>
      </c>
      <c r="J386" s="336" t="s">
        <v>1859</v>
      </c>
      <c r="K386" s="256" t="s">
        <v>1632</v>
      </c>
      <c r="L386" s="257" t="s">
        <v>1860</v>
      </c>
      <c r="M386" s="253"/>
      <c r="N386" s="258" t="s">
        <v>1640</v>
      </c>
      <c r="O386" s="259" t="s">
        <v>1861</v>
      </c>
      <c r="P386" s="253"/>
      <c r="Q386" s="253"/>
      <c r="R386" s="253"/>
      <c r="S386" s="260"/>
      <c r="T386" s="261">
        <v>0</v>
      </c>
      <c r="U386" s="260">
        <f aca="true" t="shared" si="18" ref="U386:U392">T386*1.12</f>
        <v>0</v>
      </c>
      <c r="V386" s="253"/>
      <c r="W386" s="253">
        <v>2014</v>
      </c>
      <c r="X386" s="253" t="s">
        <v>1864</v>
      </c>
    </row>
    <row r="387" spans="1:24" s="11" customFormat="1" ht="139.5" customHeight="1">
      <c r="A387" s="175" t="s">
        <v>1865</v>
      </c>
      <c r="B387" s="368" t="s">
        <v>26</v>
      </c>
      <c r="C387" s="88" t="s">
        <v>1082</v>
      </c>
      <c r="D387" s="253" t="s">
        <v>1856</v>
      </c>
      <c r="E387" s="253" t="s">
        <v>1856</v>
      </c>
      <c r="F387" s="253" t="s">
        <v>1857</v>
      </c>
      <c r="G387" s="254" t="s">
        <v>1862</v>
      </c>
      <c r="H387" s="255">
        <v>0.5</v>
      </c>
      <c r="I387" s="253">
        <v>750000000</v>
      </c>
      <c r="J387" s="336" t="s">
        <v>1859</v>
      </c>
      <c r="K387" s="256" t="s">
        <v>1632</v>
      </c>
      <c r="L387" s="257" t="s">
        <v>1860</v>
      </c>
      <c r="M387" s="253"/>
      <c r="N387" s="258" t="s">
        <v>1640</v>
      </c>
      <c r="O387" s="259" t="s">
        <v>1863</v>
      </c>
      <c r="P387" s="253"/>
      <c r="Q387" s="253"/>
      <c r="R387" s="253"/>
      <c r="S387" s="260"/>
      <c r="T387" s="261">
        <v>24494367.7</v>
      </c>
      <c r="U387" s="260">
        <f t="shared" si="18"/>
        <v>27433691.824</v>
      </c>
      <c r="V387" s="253"/>
      <c r="W387" s="253">
        <v>2014</v>
      </c>
      <c r="X387" s="70"/>
    </row>
    <row r="388" spans="1:24" s="11" customFormat="1" ht="139.5" customHeight="1">
      <c r="A388" s="175" t="s">
        <v>1083</v>
      </c>
      <c r="B388" s="9" t="s">
        <v>26</v>
      </c>
      <c r="C388" s="178" t="s">
        <v>1084</v>
      </c>
      <c r="D388" s="179" t="s">
        <v>1085</v>
      </c>
      <c r="E388" s="179" t="s">
        <v>1086</v>
      </c>
      <c r="F388" s="222" t="s">
        <v>1087</v>
      </c>
      <c r="G388" s="180" t="s">
        <v>1858</v>
      </c>
      <c r="H388" s="101">
        <v>0.5</v>
      </c>
      <c r="I388" s="100">
        <v>750000000</v>
      </c>
      <c r="J388" s="181" t="s">
        <v>1628</v>
      </c>
      <c r="K388" s="173" t="s">
        <v>1685</v>
      </c>
      <c r="L388" s="223" t="s">
        <v>1718</v>
      </c>
      <c r="M388" s="174"/>
      <c r="N388" s="221" t="s">
        <v>1716</v>
      </c>
      <c r="O388" s="217" t="s">
        <v>1717</v>
      </c>
      <c r="P388" s="175"/>
      <c r="Q388" s="187"/>
      <c r="R388" s="187"/>
      <c r="S388" s="187"/>
      <c r="T388" s="90">
        <v>113750000</v>
      </c>
      <c r="U388" s="104">
        <f t="shared" si="18"/>
        <v>127400000.00000001</v>
      </c>
      <c r="V388" s="100" t="s">
        <v>1843</v>
      </c>
      <c r="W388" s="100">
        <v>2014</v>
      </c>
      <c r="X388" s="10"/>
    </row>
    <row r="389" spans="1:24" s="11" customFormat="1" ht="139.5" customHeight="1">
      <c r="A389" s="175" t="s">
        <v>1088</v>
      </c>
      <c r="B389" s="9" t="s">
        <v>26</v>
      </c>
      <c r="C389" s="178" t="s">
        <v>1084</v>
      </c>
      <c r="D389" s="179" t="s">
        <v>1085</v>
      </c>
      <c r="E389" s="179" t="s">
        <v>1086</v>
      </c>
      <c r="F389" s="222" t="s">
        <v>1089</v>
      </c>
      <c r="G389" s="180" t="s">
        <v>1858</v>
      </c>
      <c r="H389" s="101">
        <v>0.5</v>
      </c>
      <c r="I389" s="100">
        <v>750000000</v>
      </c>
      <c r="J389" s="181" t="s">
        <v>1628</v>
      </c>
      <c r="K389" s="173" t="s">
        <v>1685</v>
      </c>
      <c r="L389" s="223" t="s">
        <v>1718</v>
      </c>
      <c r="M389" s="174"/>
      <c r="N389" s="221" t="s">
        <v>1716</v>
      </c>
      <c r="O389" s="217" t="s">
        <v>1717</v>
      </c>
      <c r="P389" s="175"/>
      <c r="Q389" s="187"/>
      <c r="R389" s="187"/>
      <c r="S389" s="187"/>
      <c r="T389" s="91">
        <v>222250000</v>
      </c>
      <c r="U389" s="104">
        <f t="shared" si="18"/>
        <v>248920000.00000003</v>
      </c>
      <c r="V389" s="100" t="s">
        <v>1843</v>
      </c>
      <c r="W389" s="100">
        <v>2014</v>
      </c>
      <c r="X389" s="175"/>
    </row>
    <row r="390" spans="1:24" s="11" customFormat="1" ht="156" customHeight="1">
      <c r="A390" s="175" t="s">
        <v>1090</v>
      </c>
      <c r="B390" s="9" t="s">
        <v>26</v>
      </c>
      <c r="C390" s="178" t="s">
        <v>1084</v>
      </c>
      <c r="D390" s="179" t="s">
        <v>1085</v>
      </c>
      <c r="E390" s="179" t="s">
        <v>1086</v>
      </c>
      <c r="F390" s="222" t="s">
        <v>1091</v>
      </c>
      <c r="G390" s="180" t="s">
        <v>1858</v>
      </c>
      <c r="H390" s="101">
        <v>0.5</v>
      </c>
      <c r="I390" s="100">
        <v>750000000</v>
      </c>
      <c r="J390" s="181" t="s">
        <v>1628</v>
      </c>
      <c r="K390" s="173" t="s">
        <v>1685</v>
      </c>
      <c r="L390" s="224" t="s">
        <v>1719</v>
      </c>
      <c r="M390" s="174"/>
      <c r="N390" s="221" t="s">
        <v>1716</v>
      </c>
      <c r="O390" s="217" t="s">
        <v>1717</v>
      </c>
      <c r="P390" s="175"/>
      <c r="Q390" s="187"/>
      <c r="R390" s="187"/>
      <c r="S390" s="187"/>
      <c r="T390" s="104">
        <v>158375000</v>
      </c>
      <c r="U390" s="104">
        <f t="shared" si="18"/>
        <v>177380000.00000003</v>
      </c>
      <c r="V390" s="100" t="s">
        <v>1843</v>
      </c>
      <c r="W390" s="100">
        <v>2014</v>
      </c>
      <c r="X390" s="175"/>
    </row>
    <row r="391" spans="1:24" s="11" customFormat="1" ht="156" customHeight="1">
      <c r="A391" s="175" t="s">
        <v>1092</v>
      </c>
      <c r="B391" s="9" t="s">
        <v>26</v>
      </c>
      <c r="C391" s="178" t="s">
        <v>1084</v>
      </c>
      <c r="D391" s="179" t="s">
        <v>1085</v>
      </c>
      <c r="E391" s="179" t="s">
        <v>1086</v>
      </c>
      <c r="F391" s="222" t="s">
        <v>1093</v>
      </c>
      <c r="G391" s="180" t="s">
        <v>1858</v>
      </c>
      <c r="H391" s="101">
        <v>0.5</v>
      </c>
      <c r="I391" s="100">
        <v>750000000</v>
      </c>
      <c r="J391" s="181" t="s">
        <v>1628</v>
      </c>
      <c r="K391" s="173" t="s">
        <v>1685</v>
      </c>
      <c r="L391" s="224" t="s">
        <v>1720</v>
      </c>
      <c r="M391" s="174"/>
      <c r="N391" s="221" t="s">
        <v>1716</v>
      </c>
      <c r="O391" s="217" t="s">
        <v>1717</v>
      </c>
      <c r="P391" s="175"/>
      <c r="Q391" s="187"/>
      <c r="R391" s="187"/>
      <c r="S391" s="187"/>
      <c r="T391" s="104">
        <v>199150000</v>
      </c>
      <c r="U391" s="104">
        <f t="shared" si="18"/>
        <v>223048000.00000003</v>
      </c>
      <c r="V391" s="100" t="s">
        <v>1843</v>
      </c>
      <c r="W391" s="100">
        <v>2014</v>
      </c>
      <c r="X391" s="173"/>
    </row>
    <row r="392" spans="1:24" s="11" customFormat="1" ht="174.75" customHeight="1">
      <c r="A392" s="175" t="s">
        <v>1094</v>
      </c>
      <c r="B392" s="9" t="s">
        <v>26</v>
      </c>
      <c r="C392" s="178" t="s">
        <v>1084</v>
      </c>
      <c r="D392" s="179" t="s">
        <v>1085</v>
      </c>
      <c r="E392" s="179" t="s">
        <v>1086</v>
      </c>
      <c r="F392" s="222" t="s">
        <v>1095</v>
      </c>
      <c r="G392" s="180" t="s">
        <v>1858</v>
      </c>
      <c r="H392" s="101">
        <v>0.5</v>
      </c>
      <c r="I392" s="100">
        <v>750000000</v>
      </c>
      <c r="J392" s="181" t="s">
        <v>1628</v>
      </c>
      <c r="K392" s="173" t="s">
        <v>1685</v>
      </c>
      <c r="L392" s="224" t="s">
        <v>1721</v>
      </c>
      <c r="M392" s="174"/>
      <c r="N392" s="221" t="s">
        <v>1716</v>
      </c>
      <c r="O392" s="217" t="s">
        <v>1717</v>
      </c>
      <c r="P392" s="175"/>
      <c r="Q392" s="187"/>
      <c r="R392" s="187"/>
      <c r="S392" s="187"/>
      <c r="T392" s="104">
        <v>150937500</v>
      </c>
      <c r="U392" s="104">
        <f t="shared" si="18"/>
        <v>169050000.00000003</v>
      </c>
      <c r="V392" s="100" t="s">
        <v>1843</v>
      </c>
      <c r="W392" s="100">
        <v>2014</v>
      </c>
      <c r="X392" s="173"/>
    </row>
    <row r="393" spans="1:24" s="11" customFormat="1" ht="132.75" customHeight="1">
      <c r="A393" s="273" t="s">
        <v>1888</v>
      </c>
      <c r="B393" s="88" t="s">
        <v>26</v>
      </c>
      <c r="C393" s="168" t="s">
        <v>1074</v>
      </c>
      <c r="D393" s="168" t="s">
        <v>1075</v>
      </c>
      <c r="E393" s="168" t="s">
        <v>1075</v>
      </c>
      <c r="F393" s="168" t="s">
        <v>1889</v>
      </c>
      <c r="G393" s="168" t="s">
        <v>31</v>
      </c>
      <c r="H393" s="274">
        <v>1</v>
      </c>
      <c r="I393" s="168">
        <v>751000000</v>
      </c>
      <c r="J393" s="256" t="s">
        <v>1890</v>
      </c>
      <c r="K393" s="168" t="s">
        <v>1632</v>
      </c>
      <c r="L393" s="256" t="s">
        <v>1891</v>
      </c>
      <c r="M393" s="275"/>
      <c r="N393" s="168" t="s">
        <v>1648</v>
      </c>
      <c r="O393" s="168" t="s">
        <v>1892</v>
      </c>
      <c r="P393" s="276"/>
      <c r="Q393" s="276"/>
      <c r="R393" s="276"/>
      <c r="S393" s="276"/>
      <c r="T393" s="277">
        <f>U393/1.12</f>
        <v>14107142.857142856</v>
      </c>
      <c r="U393" s="277">
        <v>15800000</v>
      </c>
      <c r="V393" s="276"/>
      <c r="W393" s="168">
        <v>2014</v>
      </c>
      <c r="X393" s="278"/>
    </row>
    <row r="394" spans="1:24" s="11" customFormat="1" ht="258" customHeight="1">
      <c r="A394" s="270" t="s">
        <v>1999</v>
      </c>
      <c r="B394" s="335" t="s">
        <v>26</v>
      </c>
      <c r="C394" s="168" t="s">
        <v>2000</v>
      </c>
      <c r="D394" s="168" t="s">
        <v>2001</v>
      </c>
      <c r="E394" s="168" t="s">
        <v>2002</v>
      </c>
      <c r="F394" s="168" t="s">
        <v>2003</v>
      </c>
      <c r="G394" s="168" t="s">
        <v>1858</v>
      </c>
      <c r="H394" s="274">
        <v>0</v>
      </c>
      <c r="I394" s="168">
        <v>751000000</v>
      </c>
      <c r="J394" s="336" t="s">
        <v>1890</v>
      </c>
      <c r="K394" s="168" t="s">
        <v>1632</v>
      </c>
      <c r="L394" s="168" t="s">
        <v>1679</v>
      </c>
      <c r="M394" s="276"/>
      <c r="N394" s="168" t="s">
        <v>1806</v>
      </c>
      <c r="O394" s="168" t="s">
        <v>2004</v>
      </c>
      <c r="P394" s="276"/>
      <c r="Q394" s="276"/>
      <c r="R394" s="276"/>
      <c r="S394" s="276"/>
      <c r="T394" s="277">
        <v>142877850</v>
      </c>
      <c r="U394" s="277">
        <f>T394*1.12</f>
        <v>160023192.00000003</v>
      </c>
      <c r="V394" s="337"/>
      <c r="W394" s="168">
        <v>2014</v>
      </c>
      <c r="X394" s="168" t="s">
        <v>2005</v>
      </c>
    </row>
    <row r="395" spans="1:24" s="11" customFormat="1" ht="210" customHeight="1">
      <c r="A395" s="270" t="s">
        <v>2182</v>
      </c>
      <c r="B395" s="335" t="s">
        <v>26</v>
      </c>
      <c r="C395" s="168" t="s">
        <v>2183</v>
      </c>
      <c r="D395" s="168" t="s">
        <v>2184</v>
      </c>
      <c r="E395" s="168" t="s">
        <v>2184</v>
      </c>
      <c r="F395" s="168" t="s">
        <v>2185</v>
      </c>
      <c r="G395" s="168" t="s">
        <v>1858</v>
      </c>
      <c r="H395" s="274">
        <v>1</v>
      </c>
      <c r="I395" s="168">
        <v>750000000</v>
      </c>
      <c r="J395" s="408" t="s">
        <v>1628</v>
      </c>
      <c r="K395" s="168" t="s">
        <v>1644</v>
      </c>
      <c r="L395" s="168" t="s">
        <v>2186</v>
      </c>
      <c r="M395" s="168"/>
      <c r="N395" s="168" t="s">
        <v>2187</v>
      </c>
      <c r="O395" s="168" t="s">
        <v>2188</v>
      </c>
      <c r="P395" s="276"/>
      <c r="Q395" s="276"/>
      <c r="R395" s="276"/>
      <c r="S395" s="276"/>
      <c r="T395" s="277">
        <v>12000000</v>
      </c>
      <c r="U395" s="277">
        <f>T395*1.12</f>
        <v>13440000.000000002</v>
      </c>
      <c r="V395" s="337"/>
      <c r="W395" s="168">
        <v>2014</v>
      </c>
      <c r="X395" s="275"/>
    </row>
    <row r="396" spans="1:24" s="11" customFormat="1" ht="121.5" customHeight="1">
      <c r="A396" s="270" t="s">
        <v>2189</v>
      </c>
      <c r="B396" s="368" t="s">
        <v>26</v>
      </c>
      <c r="C396" s="156" t="s">
        <v>2193</v>
      </c>
      <c r="D396" s="322" t="s">
        <v>2194</v>
      </c>
      <c r="E396" s="322" t="s">
        <v>2195</v>
      </c>
      <c r="F396" s="322" t="s">
        <v>2196</v>
      </c>
      <c r="G396" s="168" t="s">
        <v>2022</v>
      </c>
      <c r="H396" s="329">
        <v>0.5</v>
      </c>
      <c r="I396" s="322">
        <v>750000000</v>
      </c>
      <c r="J396" s="256" t="s">
        <v>1859</v>
      </c>
      <c r="K396" s="322" t="s">
        <v>2197</v>
      </c>
      <c r="L396" s="322" t="s">
        <v>2223</v>
      </c>
      <c r="M396" s="369"/>
      <c r="N396" s="322" t="s">
        <v>2198</v>
      </c>
      <c r="O396" s="322" t="s">
        <v>2199</v>
      </c>
      <c r="P396" s="369"/>
      <c r="Q396" s="369"/>
      <c r="R396" s="369"/>
      <c r="S396" s="369"/>
      <c r="T396" s="333">
        <v>34780000</v>
      </c>
      <c r="U396" s="411">
        <f>T396*1.12</f>
        <v>38953600</v>
      </c>
      <c r="V396" s="369"/>
      <c r="W396" s="332">
        <v>2014</v>
      </c>
      <c r="X396" s="412"/>
    </row>
    <row r="397" spans="1:24" s="5" customFormat="1" ht="19.5" customHeight="1">
      <c r="A397" s="472" t="s">
        <v>1096</v>
      </c>
      <c r="B397" s="472"/>
      <c r="C397" s="225"/>
      <c r="D397" s="225"/>
      <c r="E397" s="226"/>
      <c r="F397" s="225"/>
      <c r="G397" s="225"/>
      <c r="H397" s="225"/>
      <c r="I397" s="225"/>
      <c r="J397" s="227"/>
      <c r="K397" s="225"/>
      <c r="L397" s="228"/>
      <c r="M397" s="226"/>
      <c r="N397" s="228"/>
      <c r="O397" s="225"/>
      <c r="P397" s="225"/>
      <c r="Q397" s="229"/>
      <c r="R397" s="225"/>
      <c r="S397" s="225"/>
      <c r="T397" s="92">
        <f>SUM(T357:T396)</f>
        <v>1901216343.6486607</v>
      </c>
      <c r="U397" s="92">
        <f>SUM(U357:U396)</f>
        <v>2129362304.8865001</v>
      </c>
      <c r="V397" s="93"/>
      <c r="W397" s="94"/>
      <c r="X397" s="225"/>
    </row>
    <row r="398" spans="1:24" s="34" customFormat="1" ht="15" customHeight="1">
      <c r="A398" s="472" t="s">
        <v>1097</v>
      </c>
      <c r="B398" s="472"/>
      <c r="C398" s="472"/>
      <c r="D398" s="472"/>
      <c r="E398" s="472"/>
      <c r="F398" s="472"/>
      <c r="G398" s="472"/>
      <c r="H398" s="472"/>
      <c r="I398" s="472"/>
      <c r="J398" s="472"/>
      <c r="K398" s="472"/>
      <c r="L398" s="472"/>
      <c r="M398" s="472"/>
      <c r="N398" s="472"/>
      <c r="O398" s="472"/>
      <c r="P398" s="472"/>
      <c r="Q398" s="472"/>
      <c r="R398" s="472"/>
      <c r="S398" s="472"/>
      <c r="T398" s="472"/>
      <c r="U398" s="472"/>
      <c r="V398" s="472"/>
      <c r="W398" s="472"/>
      <c r="X398" s="472"/>
    </row>
    <row r="399" spans="1:24" s="34" customFormat="1" ht="108.75" customHeight="1">
      <c r="A399" s="167" t="s">
        <v>1098</v>
      </c>
      <c r="B399" s="9" t="s">
        <v>26</v>
      </c>
      <c r="C399" s="178" t="s">
        <v>1099</v>
      </c>
      <c r="D399" s="174" t="s">
        <v>1100</v>
      </c>
      <c r="E399" s="174" t="s">
        <v>1100</v>
      </c>
      <c r="F399" s="230" t="s">
        <v>1101</v>
      </c>
      <c r="G399" s="188" t="s">
        <v>31</v>
      </c>
      <c r="H399" s="122">
        <v>0.5</v>
      </c>
      <c r="I399" s="100">
        <v>750000000</v>
      </c>
      <c r="J399" s="181" t="s">
        <v>1628</v>
      </c>
      <c r="K399" s="150" t="s">
        <v>1709</v>
      </c>
      <c r="L399" s="151" t="s">
        <v>1722</v>
      </c>
      <c r="M399" s="100"/>
      <c r="N399" s="152" t="s">
        <v>1636</v>
      </c>
      <c r="O399" s="152" t="s">
        <v>1723</v>
      </c>
      <c r="P399" s="174"/>
      <c r="Q399" s="174"/>
      <c r="R399" s="174"/>
      <c r="S399" s="184"/>
      <c r="T399" s="104">
        <v>561750000</v>
      </c>
      <c r="U399" s="104">
        <f>T399*1.12</f>
        <v>629160000.0000001</v>
      </c>
      <c r="V399" s="100"/>
      <c r="W399" s="100">
        <v>2013</v>
      </c>
      <c r="X399" s="174"/>
    </row>
    <row r="400" spans="1:24" s="34" customFormat="1" ht="95.25" customHeight="1">
      <c r="A400" s="167" t="s">
        <v>1102</v>
      </c>
      <c r="B400" s="9" t="s">
        <v>26</v>
      </c>
      <c r="C400" s="176" t="s">
        <v>1103</v>
      </c>
      <c r="D400" s="173" t="s">
        <v>1104</v>
      </c>
      <c r="E400" s="241" t="s">
        <v>1105</v>
      </c>
      <c r="F400" s="173" t="s">
        <v>1106</v>
      </c>
      <c r="G400" s="191" t="s">
        <v>31</v>
      </c>
      <c r="H400" s="130">
        <v>1</v>
      </c>
      <c r="I400" s="156">
        <v>750000000</v>
      </c>
      <c r="J400" s="181" t="s">
        <v>1628</v>
      </c>
      <c r="K400" s="150" t="s">
        <v>1709</v>
      </c>
      <c r="L400" s="158" t="s">
        <v>1629</v>
      </c>
      <c r="M400" s="156"/>
      <c r="N400" s="152" t="s">
        <v>1636</v>
      </c>
      <c r="O400" s="156" t="s">
        <v>1724</v>
      </c>
      <c r="P400" s="173"/>
      <c r="Q400" s="173"/>
      <c r="R400" s="173"/>
      <c r="S400" s="173"/>
      <c r="T400" s="112">
        <v>29379278.9</v>
      </c>
      <c r="U400" s="129">
        <f aca="true" t="shared" si="19" ref="U400:U414">T400*1.12</f>
        <v>32904792.368</v>
      </c>
      <c r="V400" s="156" t="s">
        <v>1842</v>
      </c>
      <c r="W400" s="156">
        <v>2013</v>
      </c>
      <c r="X400" s="175"/>
    </row>
    <row r="401" spans="1:24" s="34" customFormat="1" ht="76.5" customHeight="1">
      <c r="A401" s="167" t="s">
        <v>1108</v>
      </c>
      <c r="B401" s="9" t="s">
        <v>26</v>
      </c>
      <c r="C401" s="176" t="s">
        <v>1103</v>
      </c>
      <c r="D401" s="173" t="s">
        <v>1104</v>
      </c>
      <c r="E401" s="241" t="s">
        <v>1105</v>
      </c>
      <c r="F401" s="173" t="s">
        <v>1109</v>
      </c>
      <c r="G401" s="191" t="s">
        <v>31</v>
      </c>
      <c r="H401" s="130">
        <v>1</v>
      </c>
      <c r="I401" s="156">
        <v>750000000</v>
      </c>
      <c r="J401" s="181" t="s">
        <v>1628</v>
      </c>
      <c r="K401" s="150" t="s">
        <v>1709</v>
      </c>
      <c r="L401" s="158" t="s">
        <v>1631</v>
      </c>
      <c r="M401" s="156"/>
      <c r="N401" s="152" t="s">
        <v>1636</v>
      </c>
      <c r="O401" s="156" t="s">
        <v>1724</v>
      </c>
      <c r="P401" s="173"/>
      <c r="Q401" s="173"/>
      <c r="R401" s="173"/>
      <c r="S401" s="173"/>
      <c r="T401" s="112">
        <v>29379278.9</v>
      </c>
      <c r="U401" s="129">
        <f t="shared" si="19"/>
        <v>32904792.368</v>
      </c>
      <c r="V401" s="156" t="s">
        <v>1842</v>
      </c>
      <c r="W401" s="156">
        <v>2013</v>
      </c>
      <c r="X401" s="173"/>
    </row>
    <row r="402" spans="1:24" s="34" customFormat="1" ht="62.25" customHeight="1">
      <c r="A402" s="167" t="s">
        <v>1110</v>
      </c>
      <c r="B402" s="9" t="s">
        <v>26</v>
      </c>
      <c r="C402" s="176" t="s">
        <v>1103</v>
      </c>
      <c r="D402" s="173" t="s">
        <v>1104</v>
      </c>
      <c r="E402" s="241" t="s">
        <v>1105</v>
      </c>
      <c r="F402" s="173" t="s">
        <v>1111</v>
      </c>
      <c r="G402" s="191" t="s">
        <v>31</v>
      </c>
      <c r="H402" s="130">
        <v>1</v>
      </c>
      <c r="I402" s="156">
        <v>750000000</v>
      </c>
      <c r="J402" s="181" t="s">
        <v>1628</v>
      </c>
      <c r="K402" s="150" t="s">
        <v>1709</v>
      </c>
      <c r="L402" s="158" t="s">
        <v>1629</v>
      </c>
      <c r="M402" s="156"/>
      <c r="N402" s="152" t="s">
        <v>1636</v>
      </c>
      <c r="O402" s="156" t="s">
        <v>1724</v>
      </c>
      <c r="P402" s="173"/>
      <c r="Q402" s="173"/>
      <c r="R402" s="173"/>
      <c r="S402" s="173"/>
      <c r="T402" s="112">
        <v>29379279.9</v>
      </c>
      <c r="U402" s="129">
        <f t="shared" si="19"/>
        <v>32904793.488</v>
      </c>
      <c r="V402" s="156" t="s">
        <v>1842</v>
      </c>
      <c r="W402" s="156">
        <v>2013</v>
      </c>
      <c r="X402" s="173"/>
    </row>
    <row r="403" spans="1:24" s="34" customFormat="1" ht="70.5" customHeight="1">
      <c r="A403" s="167" t="s">
        <v>1112</v>
      </c>
      <c r="B403" s="9" t="s">
        <v>26</v>
      </c>
      <c r="C403" s="176" t="s">
        <v>1103</v>
      </c>
      <c r="D403" s="173" t="s">
        <v>1104</v>
      </c>
      <c r="E403" s="241" t="s">
        <v>1105</v>
      </c>
      <c r="F403" s="173" t="s">
        <v>1113</v>
      </c>
      <c r="G403" s="191" t="s">
        <v>31</v>
      </c>
      <c r="H403" s="130">
        <v>1</v>
      </c>
      <c r="I403" s="156">
        <v>750000000</v>
      </c>
      <c r="J403" s="181" t="s">
        <v>1628</v>
      </c>
      <c r="K403" s="150" t="s">
        <v>1709</v>
      </c>
      <c r="L403" s="158" t="s">
        <v>1725</v>
      </c>
      <c r="M403" s="156"/>
      <c r="N403" s="152" t="s">
        <v>1636</v>
      </c>
      <c r="O403" s="156" t="s">
        <v>1724</v>
      </c>
      <c r="P403" s="173"/>
      <c r="Q403" s="173"/>
      <c r="R403" s="173"/>
      <c r="S403" s="173"/>
      <c r="T403" s="112">
        <v>29379280.9</v>
      </c>
      <c r="U403" s="129">
        <f t="shared" si="19"/>
        <v>32904794.608000003</v>
      </c>
      <c r="V403" s="156" t="s">
        <v>1842</v>
      </c>
      <c r="W403" s="156">
        <v>2013</v>
      </c>
      <c r="X403" s="173"/>
    </row>
    <row r="404" spans="1:24" s="34" customFormat="1" ht="84.75" customHeight="1">
      <c r="A404" s="167" t="s">
        <v>1114</v>
      </c>
      <c r="B404" s="9" t="s">
        <v>26</v>
      </c>
      <c r="C404" s="176" t="s">
        <v>1103</v>
      </c>
      <c r="D404" s="173" t="s">
        <v>1104</v>
      </c>
      <c r="E404" s="241" t="s">
        <v>1105</v>
      </c>
      <c r="F404" s="173" t="s">
        <v>1115</v>
      </c>
      <c r="G404" s="191" t="s">
        <v>31</v>
      </c>
      <c r="H404" s="130">
        <v>1</v>
      </c>
      <c r="I404" s="156">
        <v>750000000</v>
      </c>
      <c r="J404" s="181" t="s">
        <v>1628</v>
      </c>
      <c r="K404" s="150" t="s">
        <v>1709</v>
      </c>
      <c r="L404" s="158" t="s">
        <v>1643</v>
      </c>
      <c r="M404" s="156"/>
      <c r="N404" s="152" t="s">
        <v>1636</v>
      </c>
      <c r="O404" s="156" t="s">
        <v>1724</v>
      </c>
      <c r="P404" s="173"/>
      <c r="Q404" s="173"/>
      <c r="R404" s="173"/>
      <c r="S404" s="173"/>
      <c r="T404" s="112">
        <v>29379278.9</v>
      </c>
      <c r="U404" s="129">
        <f t="shared" si="19"/>
        <v>32904792.368</v>
      </c>
      <c r="V404" s="156" t="s">
        <v>1842</v>
      </c>
      <c r="W404" s="156">
        <v>2013</v>
      </c>
      <c r="X404" s="173"/>
    </row>
    <row r="405" spans="1:24" s="34" customFormat="1" ht="126.75" customHeight="1">
      <c r="A405" s="10" t="s">
        <v>1116</v>
      </c>
      <c r="B405" s="9" t="s">
        <v>26</v>
      </c>
      <c r="C405" s="173" t="s">
        <v>1117</v>
      </c>
      <c r="D405" s="247" t="s">
        <v>1118</v>
      </c>
      <c r="E405" s="247" t="s">
        <v>1119</v>
      </c>
      <c r="F405" s="173" t="s">
        <v>1120</v>
      </c>
      <c r="G405" s="176" t="s">
        <v>1866</v>
      </c>
      <c r="H405" s="103">
        <v>1</v>
      </c>
      <c r="I405" s="158">
        <v>750000000</v>
      </c>
      <c r="J405" s="181" t="s">
        <v>1628</v>
      </c>
      <c r="K405" s="156" t="s">
        <v>1726</v>
      </c>
      <c r="L405" s="158" t="s">
        <v>1679</v>
      </c>
      <c r="M405" s="156"/>
      <c r="N405" s="156" t="s">
        <v>1727</v>
      </c>
      <c r="O405" s="156" t="s">
        <v>1728</v>
      </c>
      <c r="P405" s="174"/>
      <c r="Q405" s="174"/>
      <c r="R405" s="174"/>
      <c r="S405" s="184"/>
      <c r="T405" s="128">
        <v>4307000</v>
      </c>
      <c r="U405" s="129">
        <f>T405</f>
        <v>4307000</v>
      </c>
      <c r="V405" s="156"/>
      <c r="W405" s="156">
        <v>2014</v>
      </c>
      <c r="X405" s="174"/>
    </row>
    <row r="406" spans="1:24" s="34" customFormat="1" ht="130.5" customHeight="1">
      <c r="A406" s="167" t="s">
        <v>1121</v>
      </c>
      <c r="B406" s="9" t="s">
        <v>26</v>
      </c>
      <c r="C406" s="249" t="s">
        <v>1851</v>
      </c>
      <c r="D406" s="248" t="s">
        <v>1852</v>
      </c>
      <c r="E406" s="248" t="s">
        <v>1853</v>
      </c>
      <c r="F406" s="250" t="s">
        <v>1122</v>
      </c>
      <c r="G406" s="176" t="s">
        <v>1858</v>
      </c>
      <c r="H406" s="103">
        <v>1</v>
      </c>
      <c r="I406" s="158">
        <v>750000000</v>
      </c>
      <c r="J406" s="181" t="s">
        <v>1628</v>
      </c>
      <c r="K406" s="142" t="s">
        <v>1729</v>
      </c>
      <c r="L406" s="158" t="s">
        <v>1725</v>
      </c>
      <c r="M406" s="159"/>
      <c r="N406" s="142" t="s">
        <v>1729</v>
      </c>
      <c r="O406" s="103" t="s">
        <v>1730</v>
      </c>
      <c r="P406" s="173"/>
      <c r="Q406" s="173"/>
      <c r="R406" s="173"/>
      <c r="S406" s="173"/>
      <c r="T406" s="112">
        <v>1149488.75</v>
      </c>
      <c r="U406" s="129">
        <f t="shared" si="19"/>
        <v>1287427.4000000001</v>
      </c>
      <c r="V406" s="156"/>
      <c r="W406" s="156" t="s">
        <v>1123</v>
      </c>
      <c r="X406" s="173"/>
    </row>
    <row r="407" spans="1:24" s="34" customFormat="1" ht="115.5" customHeight="1">
      <c r="A407" s="167" t="s">
        <v>1124</v>
      </c>
      <c r="B407" s="9" t="s">
        <v>26</v>
      </c>
      <c r="C407" s="249" t="s">
        <v>1851</v>
      </c>
      <c r="D407" s="248" t="s">
        <v>1852</v>
      </c>
      <c r="E407" s="248" t="s">
        <v>1853</v>
      </c>
      <c r="F407" s="177" t="s">
        <v>1122</v>
      </c>
      <c r="G407" s="176" t="s">
        <v>1858</v>
      </c>
      <c r="H407" s="103">
        <v>1</v>
      </c>
      <c r="I407" s="158">
        <v>750000000</v>
      </c>
      <c r="J407" s="181" t="s">
        <v>1628</v>
      </c>
      <c r="K407" s="142" t="s">
        <v>1729</v>
      </c>
      <c r="L407" s="158" t="s">
        <v>1629</v>
      </c>
      <c r="M407" s="159"/>
      <c r="N407" s="157" t="s">
        <v>1731</v>
      </c>
      <c r="O407" s="103" t="s">
        <v>1730</v>
      </c>
      <c r="P407" s="173"/>
      <c r="Q407" s="173"/>
      <c r="R407" s="173"/>
      <c r="S407" s="173"/>
      <c r="T407" s="112">
        <v>2298977.5</v>
      </c>
      <c r="U407" s="129">
        <f t="shared" si="19"/>
        <v>2574854.8000000003</v>
      </c>
      <c r="V407" s="156"/>
      <c r="W407" s="156" t="s">
        <v>1123</v>
      </c>
      <c r="X407" s="173"/>
    </row>
    <row r="408" spans="1:24" s="34" customFormat="1" ht="123.75" customHeight="1">
      <c r="A408" s="167" t="s">
        <v>1125</v>
      </c>
      <c r="B408" s="9" t="s">
        <v>26</v>
      </c>
      <c r="C408" s="249" t="s">
        <v>1851</v>
      </c>
      <c r="D408" s="248" t="s">
        <v>1852</v>
      </c>
      <c r="E408" s="248" t="s">
        <v>1853</v>
      </c>
      <c r="F408" s="177" t="s">
        <v>1126</v>
      </c>
      <c r="G408" s="176" t="s">
        <v>1858</v>
      </c>
      <c r="H408" s="103">
        <v>1</v>
      </c>
      <c r="I408" s="158">
        <v>750000000</v>
      </c>
      <c r="J408" s="181" t="s">
        <v>1628</v>
      </c>
      <c r="K408" s="142" t="s">
        <v>1729</v>
      </c>
      <c r="L408" s="158" t="s">
        <v>1642</v>
      </c>
      <c r="M408" s="159"/>
      <c r="N408" s="157" t="s">
        <v>1731</v>
      </c>
      <c r="O408" s="103" t="s">
        <v>1730</v>
      </c>
      <c r="P408" s="173"/>
      <c r="Q408" s="173"/>
      <c r="R408" s="173"/>
      <c r="S408" s="173"/>
      <c r="T408" s="112">
        <v>1771872.4</v>
      </c>
      <c r="U408" s="129">
        <f t="shared" si="19"/>
        <v>1984497.088</v>
      </c>
      <c r="V408" s="156"/>
      <c r="W408" s="156" t="s">
        <v>1123</v>
      </c>
      <c r="X408" s="173"/>
    </row>
    <row r="409" spans="1:24" s="34" customFormat="1" ht="123.75" customHeight="1">
      <c r="A409" s="167" t="s">
        <v>1127</v>
      </c>
      <c r="B409" s="9" t="s">
        <v>26</v>
      </c>
      <c r="C409" s="249" t="s">
        <v>1851</v>
      </c>
      <c r="D409" s="248" t="s">
        <v>1852</v>
      </c>
      <c r="E409" s="248" t="s">
        <v>1853</v>
      </c>
      <c r="F409" s="177" t="s">
        <v>1126</v>
      </c>
      <c r="G409" s="176" t="s">
        <v>1858</v>
      </c>
      <c r="H409" s="103">
        <v>1</v>
      </c>
      <c r="I409" s="158">
        <v>750000000</v>
      </c>
      <c r="J409" s="181" t="s">
        <v>1628</v>
      </c>
      <c r="K409" s="142" t="s">
        <v>1729</v>
      </c>
      <c r="L409" s="158" t="s">
        <v>1643</v>
      </c>
      <c r="M409" s="159"/>
      <c r="N409" s="157" t="s">
        <v>1731</v>
      </c>
      <c r="O409" s="103" t="s">
        <v>1730</v>
      </c>
      <c r="P409" s="173"/>
      <c r="Q409" s="173"/>
      <c r="R409" s="173"/>
      <c r="S409" s="173"/>
      <c r="T409" s="112">
        <v>2657808.6</v>
      </c>
      <c r="U409" s="129">
        <f t="shared" si="19"/>
        <v>2976745.632</v>
      </c>
      <c r="V409" s="156"/>
      <c r="W409" s="156" t="s">
        <v>1123</v>
      </c>
      <c r="X409" s="173"/>
    </row>
    <row r="410" spans="1:24" s="34" customFormat="1" ht="117" customHeight="1">
      <c r="A410" s="167" t="s">
        <v>1128</v>
      </c>
      <c r="B410" s="9" t="s">
        <v>26</v>
      </c>
      <c r="C410" s="176" t="s">
        <v>1129</v>
      </c>
      <c r="D410" s="175" t="s">
        <v>1130</v>
      </c>
      <c r="E410" s="176" t="s">
        <v>1131</v>
      </c>
      <c r="F410" s="176" t="s">
        <v>1132</v>
      </c>
      <c r="G410" s="176" t="s">
        <v>1858</v>
      </c>
      <c r="H410" s="103">
        <v>1</v>
      </c>
      <c r="I410" s="158">
        <v>750000000</v>
      </c>
      <c r="J410" s="181" t="s">
        <v>1628</v>
      </c>
      <c r="K410" s="142" t="s">
        <v>1729</v>
      </c>
      <c r="L410" s="158" t="s">
        <v>1631</v>
      </c>
      <c r="M410" s="159"/>
      <c r="N410" s="157" t="s">
        <v>1731</v>
      </c>
      <c r="O410" s="103" t="s">
        <v>1730</v>
      </c>
      <c r="P410" s="173"/>
      <c r="Q410" s="173"/>
      <c r="R410" s="173"/>
      <c r="S410" s="173"/>
      <c r="T410" s="112">
        <v>11346866.66</v>
      </c>
      <c r="U410" s="129">
        <f t="shared" si="19"/>
        <v>12708490.659200002</v>
      </c>
      <c r="V410" s="156"/>
      <c r="W410" s="156" t="s">
        <v>1123</v>
      </c>
      <c r="X410" s="173"/>
    </row>
    <row r="411" spans="1:24" s="34" customFormat="1" ht="110.25" customHeight="1">
      <c r="A411" s="167" t="s">
        <v>1133</v>
      </c>
      <c r="B411" s="9" t="s">
        <v>26</v>
      </c>
      <c r="C411" s="176" t="s">
        <v>1129</v>
      </c>
      <c r="D411" s="175" t="s">
        <v>1130</v>
      </c>
      <c r="E411" s="176" t="s">
        <v>1131</v>
      </c>
      <c r="F411" s="176" t="s">
        <v>1132</v>
      </c>
      <c r="G411" s="176" t="s">
        <v>1858</v>
      </c>
      <c r="H411" s="103">
        <v>1</v>
      </c>
      <c r="I411" s="158">
        <v>750000000</v>
      </c>
      <c r="J411" s="181" t="s">
        <v>1628</v>
      </c>
      <c r="K411" s="142" t="s">
        <v>1729</v>
      </c>
      <c r="L411" s="158" t="s">
        <v>1725</v>
      </c>
      <c r="M411" s="159"/>
      <c r="N411" s="157" t="s">
        <v>1731</v>
      </c>
      <c r="O411" s="103" t="s">
        <v>1730</v>
      </c>
      <c r="P411" s="173"/>
      <c r="Q411" s="173"/>
      <c r="R411" s="173"/>
      <c r="S411" s="173"/>
      <c r="T411" s="112">
        <v>11346866.66</v>
      </c>
      <c r="U411" s="129">
        <f t="shared" si="19"/>
        <v>12708490.659200002</v>
      </c>
      <c r="V411" s="156"/>
      <c r="W411" s="156" t="s">
        <v>1123</v>
      </c>
      <c r="X411" s="173"/>
    </row>
    <row r="412" spans="1:24" s="34" customFormat="1" ht="129.75" customHeight="1">
      <c r="A412" s="167" t="s">
        <v>1134</v>
      </c>
      <c r="B412" s="9" t="s">
        <v>26</v>
      </c>
      <c r="C412" s="176" t="s">
        <v>1129</v>
      </c>
      <c r="D412" s="175" t="s">
        <v>1130</v>
      </c>
      <c r="E412" s="176" t="s">
        <v>1131</v>
      </c>
      <c r="F412" s="176" t="s">
        <v>1132</v>
      </c>
      <c r="G412" s="176" t="s">
        <v>1858</v>
      </c>
      <c r="H412" s="103">
        <v>1</v>
      </c>
      <c r="I412" s="158">
        <v>750000000</v>
      </c>
      <c r="J412" s="181" t="s">
        <v>1628</v>
      </c>
      <c r="K412" s="142" t="s">
        <v>1729</v>
      </c>
      <c r="L412" s="158" t="s">
        <v>1629</v>
      </c>
      <c r="M412" s="159"/>
      <c r="N412" s="157" t="s">
        <v>1731</v>
      </c>
      <c r="O412" s="103" t="s">
        <v>1730</v>
      </c>
      <c r="P412" s="173"/>
      <c r="Q412" s="173"/>
      <c r="R412" s="173"/>
      <c r="S412" s="173"/>
      <c r="T412" s="112">
        <v>11346866.66</v>
      </c>
      <c r="U412" s="129">
        <f t="shared" si="19"/>
        <v>12708490.659200002</v>
      </c>
      <c r="V412" s="156"/>
      <c r="W412" s="156" t="s">
        <v>1123</v>
      </c>
      <c r="X412" s="173"/>
    </row>
    <row r="413" spans="1:24" s="34" customFormat="1" ht="138.75" customHeight="1">
      <c r="A413" s="167" t="s">
        <v>1135</v>
      </c>
      <c r="B413" s="9" t="s">
        <v>26</v>
      </c>
      <c r="C413" s="176" t="s">
        <v>1129</v>
      </c>
      <c r="D413" s="175" t="s">
        <v>1130</v>
      </c>
      <c r="E413" s="176" t="s">
        <v>1131</v>
      </c>
      <c r="F413" s="176" t="s">
        <v>1136</v>
      </c>
      <c r="G413" s="176" t="s">
        <v>1858</v>
      </c>
      <c r="H413" s="103">
        <v>1</v>
      </c>
      <c r="I413" s="158">
        <v>750000000</v>
      </c>
      <c r="J413" s="181" t="s">
        <v>1628</v>
      </c>
      <c r="K413" s="142" t="s">
        <v>1729</v>
      </c>
      <c r="L413" s="158" t="s">
        <v>1642</v>
      </c>
      <c r="M413" s="159"/>
      <c r="N413" s="157" t="s">
        <v>1731</v>
      </c>
      <c r="O413" s="103" t="s">
        <v>1730</v>
      </c>
      <c r="P413" s="173"/>
      <c r="Q413" s="173"/>
      <c r="R413" s="173"/>
      <c r="S413" s="173"/>
      <c r="T413" s="112">
        <v>52170509</v>
      </c>
      <c r="U413" s="129">
        <f t="shared" si="19"/>
        <v>58430970.080000006</v>
      </c>
      <c r="V413" s="156"/>
      <c r="W413" s="156" t="s">
        <v>1123</v>
      </c>
      <c r="X413" s="173"/>
    </row>
    <row r="414" spans="1:24" s="34" customFormat="1" ht="144" customHeight="1">
      <c r="A414" s="167" t="s">
        <v>1137</v>
      </c>
      <c r="B414" s="9" t="s">
        <v>26</v>
      </c>
      <c r="C414" s="176" t="s">
        <v>1129</v>
      </c>
      <c r="D414" s="175" t="s">
        <v>1130</v>
      </c>
      <c r="E414" s="176" t="s">
        <v>1131</v>
      </c>
      <c r="F414" s="176" t="s">
        <v>1136</v>
      </c>
      <c r="G414" s="176" t="s">
        <v>1858</v>
      </c>
      <c r="H414" s="103">
        <v>1</v>
      </c>
      <c r="I414" s="158">
        <v>750000000</v>
      </c>
      <c r="J414" s="181" t="s">
        <v>1628</v>
      </c>
      <c r="K414" s="142" t="s">
        <v>1729</v>
      </c>
      <c r="L414" s="158" t="s">
        <v>1643</v>
      </c>
      <c r="M414" s="159"/>
      <c r="N414" s="157" t="s">
        <v>1731</v>
      </c>
      <c r="O414" s="103" t="s">
        <v>1730</v>
      </c>
      <c r="P414" s="173"/>
      <c r="Q414" s="173"/>
      <c r="R414" s="173"/>
      <c r="S414" s="173"/>
      <c r="T414" s="112">
        <v>52170509</v>
      </c>
      <c r="U414" s="129">
        <f t="shared" si="19"/>
        <v>58430970.080000006</v>
      </c>
      <c r="V414" s="156"/>
      <c r="W414" s="156" t="s">
        <v>1123</v>
      </c>
      <c r="X414" s="173"/>
    </row>
    <row r="415" spans="1:24" s="34" customFormat="1" ht="191.25" customHeight="1">
      <c r="A415" s="167" t="s">
        <v>1138</v>
      </c>
      <c r="B415" s="9" t="s">
        <v>26</v>
      </c>
      <c r="C415" s="173" t="s">
        <v>1139</v>
      </c>
      <c r="D415" s="173" t="s">
        <v>1140</v>
      </c>
      <c r="E415" s="173" t="s">
        <v>1141</v>
      </c>
      <c r="F415" s="173" t="s">
        <v>1142</v>
      </c>
      <c r="G415" s="176" t="s">
        <v>1858</v>
      </c>
      <c r="H415" s="103">
        <v>1</v>
      </c>
      <c r="I415" s="158">
        <v>750000000</v>
      </c>
      <c r="J415" s="181" t="s">
        <v>1628</v>
      </c>
      <c r="K415" s="142" t="s">
        <v>1729</v>
      </c>
      <c r="L415" s="158" t="s">
        <v>1741</v>
      </c>
      <c r="M415" s="156"/>
      <c r="N415" s="157" t="s">
        <v>1731</v>
      </c>
      <c r="O415" s="103" t="s">
        <v>1730</v>
      </c>
      <c r="P415" s="173"/>
      <c r="Q415" s="173"/>
      <c r="R415" s="173"/>
      <c r="S415" s="173"/>
      <c r="T415" s="128">
        <v>7200000</v>
      </c>
      <c r="U415" s="129">
        <v>8064000</v>
      </c>
      <c r="V415" s="156"/>
      <c r="W415" s="156" t="s">
        <v>1123</v>
      </c>
      <c r="X415" s="173"/>
    </row>
    <row r="416" spans="1:24" s="34" customFormat="1" ht="177.75" customHeight="1">
      <c r="A416" s="167" t="s">
        <v>1143</v>
      </c>
      <c r="B416" s="9" t="s">
        <v>26</v>
      </c>
      <c r="C416" s="173" t="s">
        <v>1139</v>
      </c>
      <c r="D416" s="173" t="s">
        <v>1140</v>
      </c>
      <c r="E416" s="173" t="s">
        <v>1141</v>
      </c>
      <c r="F416" s="173" t="s">
        <v>1144</v>
      </c>
      <c r="G416" s="176" t="s">
        <v>1858</v>
      </c>
      <c r="H416" s="103">
        <v>1</v>
      </c>
      <c r="I416" s="158">
        <v>750000000</v>
      </c>
      <c r="J416" s="181" t="s">
        <v>1628</v>
      </c>
      <c r="K416" s="142" t="s">
        <v>1729</v>
      </c>
      <c r="L416" s="158" t="s">
        <v>1739</v>
      </c>
      <c r="M416" s="156"/>
      <c r="N416" s="157" t="s">
        <v>1731</v>
      </c>
      <c r="O416" s="103" t="s">
        <v>1730</v>
      </c>
      <c r="P416" s="173"/>
      <c r="Q416" s="173"/>
      <c r="R416" s="173"/>
      <c r="S416" s="173"/>
      <c r="T416" s="128">
        <v>7300000</v>
      </c>
      <c r="U416" s="129">
        <v>8176000</v>
      </c>
      <c r="V416" s="156"/>
      <c r="W416" s="156" t="s">
        <v>1145</v>
      </c>
      <c r="X416" s="173"/>
    </row>
    <row r="417" spans="1:24" s="34" customFormat="1" ht="177.75" customHeight="1">
      <c r="A417" s="156" t="s">
        <v>1592</v>
      </c>
      <c r="B417" s="9" t="s">
        <v>26</v>
      </c>
      <c r="C417" s="199" t="s">
        <v>1146</v>
      </c>
      <c r="D417" s="175" t="s">
        <v>1147</v>
      </c>
      <c r="E417" s="175" t="s">
        <v>1148</v>
      </c>
      <c r="F417" s="175" t="s">
        <v>1149</v>
      </c>
      <c r="G417" s="176" t="s">
        <v>1858</v>
      </c>
      <c r="H417" s="130">
        <v>1</v>
      </c>
      <c r="I417" s="156">
        <v>750000000</v>
      </c>
      <c r="J417" s="181" t="s">
        <v>1628</v>
      </c>
      <c r="K417" s="142" t="s">
        <v>1729</v>
      </c>
      <c r="L417" s="153" t="s">
        <v>1642</v>
      </c>
      <c r="M417" s="156"/>
      <c r="N417" s="157" t="s">
        <v>1731</v>
      </c>
      <c r="O417" s="153" t="s">
        <v>1732</v>
      </c>
      <c r="P417" s="173"/>
      <c r="Q417" s="173"/>
      <c r="R417" s="173"/>
      <c r="S417" s="173"/>
      <c r="T417" s="128">
        <v>19212500</v>
      </c>
      <c r="U417" s="147">
        <f>T417*1.12</f>
        <v>21518000.000000004</v>
      </c>
      <c r="V417" s="156"/>
      <c r="W417" s="156" t="s">
        <v>157</v>
      </c>
      <c r="X417" s="173"/>
    </row>
    <row r="418" spans="1:24" s="34" customFormat="1" ht="177.75" customHeight="1">
      <c r="A418" s="156" t="s">
        <v>1593</v>
      </c>
      <c r="B418" s="9" t="s">
        <v>26</v>
      </c>
      <c r="C418" s="199" t="s">
        <v>1146</v>
      </c>
      <c r="D418" s="175" t="s">
        <v>1147</v>
      </c>
      <c r="E418" s="175" t="s">
        <v>1148</v>
      </c>
      <c r="F418" s="175" t="s">
        <v>1149</v>
      </c>
      <c r="G418" s="176" t="s">
        <v>1858</v>
      </c>
      <c r="H418" s="130">
        <v>1</v>
      </c>
      <c r="I418" s="156">
        <v>750000000</v>
      </c>
      <c r="J418" s="181" t="s">
        <v>1628</v>
      </c>
      <c r="K418" s="142" t="s">
        <v>1729</v>
      </c>
      <c r="L418" s="153" t="s">
        <v>1629</v>
      </c>
      <c r="M418" s="156"/>
      <c r="N418" s="157" t="s">
        <v>1731</v>
      </c>
      <c r="O418" s="153" t="s">
        <v>1735</v>
      </c>
      <c r="P418" s="173"/>
      <c r="Q418" s="173"/>
      <c r="R418" s="173"/>
      <c r="S418" s="173"/>
      <c r="T418" s="128">
        <v>19212500</v>
      </c>
      <c r="U418" s="147">
        <f>T418*1.12</f>
        <v>21518000.000000004</v>
      </c>
      <c r="V418" s="156"/>
      <c r="W418" s="156" t="s">
        <v>157</v>
      </c>
      <c r="X418" s="173"/>
    </row>
    <row r="419" spans="1:24" s="34" customFormat="1" ht="84.75" customHeight="1">
      <c r="A419" s="156" t="s">
        <v>1150</v>
      </c>
      <c r="B419" s="9" t="s">
        <v>26</v>
      </c>
      <c r="C419" s="204" t="s">
        <v>1151</v>
      </c>
      <c r="D419" s="173" t="s">
        <v>1152</v>
      </c>
      <c r="E419" s="173" t="s">
        <v>1153</v>
      </c>
      <c r="F419" s="173"/>
      <c r="G419" s="173" t="s">
        <v>31</v>
      </c>
      <c r="H419" s="130">
        <v>1</v>
      </c>
      <c r="I419" s="156">
        <v>750000000</v>
      </c>
      <c r="J419" s="181" t="s">
        <v>1628</v>
      </c>
      <c r="K419" s="140" t="s">
        <v>1626</v>
      </c>
      <c r="L419" s="181" t="s">
        <v>1628</v>
      </c>
      <c r="M419" s="156"/>
      <c r="N419" s="157" t="s">
        <v>1731</v>
      </c>
      <c r="O419" s="49" t="s">
        <v>1733</v>
      </c>
      <c r="P419" s="175"/>
      <c r="Q419" s="187"/>
      <c r="R419" s="187"/>
      <c r="S419" s="187"/>
      <c r="T419" s="128">
        <v>3000000</v>
      </c>
      <c r="U419" s="128">
        <f>T419*1.12</f>
        <v>3360000.0000000005</v>
      </c>
      <c r="V419" s="156"/>
      <c r="W419" s="49">
        <v>2013</v>
      </c>
      <c r="X419" s="175"/>
    </row>
    <row r="420" spans="1:24" s="34" customFormat="1" ht="84.75" customHeight="1">
      <c r="A420" s="156" t="s">
        <v>1154</v>
      </c>
      <c r="B420" s="9" t="s">
        <v>26</v>
      </c>
      <c r="C420" s="232" t="s">
        <v>1155</v>
      </c>
      <c r="D420" s="179" t="s">
        <v>1156</v>
      </c>
      <c r="E420" s="179" t="s">
        <v>1156</v>
      </c>
      <c r="F420" s="179" t="s">
        <v>1157</v>
      </c>
      <c r="G420" s="188" t="s">
        <v>31</v>
      </c>
      <c r="H420" s="103">
        <v>1</v>
      </c>
      <c r="I420" s="100">
        <v>750000000</v>
      </c>
      <c r="J420" s="181" t="s">
        <v>1628</v>
      </c>
      <c r="K420" s="140" t="s">
        <v>1626</v>
      </c>
      <c r="L420" s="151" t="s">
        <v>1629</v>
      </c>
      <c r="M420" s="100"/>
      <c r="N420" s="157" t="s">
        <v>1731</v>
      </c>
      <c r="O420" s="152" t="s">
        <v>1734</v>
      </c>
      <c r="P420" s="174"/>
      <c r="Q420" s="182"/>
      <c r="R420" s="233"/>
      <c r="S420" s="184"/>
      <c r="T420" s="104">
        <v>5541599.31</v>
      </c>
      <c r="U420" s="104">
        <v>6206591.23</v>
      </c>
      <c r="V420" s="100"/>
      <c r="W420" s="100">
        <v>2013</v>
      </c>
      <c r="X420" s="174"/>
    </row>
    <row r="421" spans="1:24" s="34" customFormat="1" ht="81.75" customHeight="1">
      <c r="A421" s="156" t="s">
        <v>1158</v>
      </c>
      <c r="B421" s="9" t="s">
        <v>26</v>
      </c>
      <c r="C421" s="204" t="s">
        <v>1159</v>
      </c>
      <c r="D421" s="173" t="s">
        <v>1160</v>
      </c>
      <c r="E421" s="173" t="s">
        <v>1160</v>
      </c>
      <c r="F421" s="173"/>
      <c r="G421" s="173" t="s">
        <v>31</v>
      </c>
      <c r="H421" s="137">
        <v>1</v>
      </c>
      <c r="I421" s="156">
        <v>750000000</v>
      </c>
      <c r="J421" s="181" t="s">
        <v>1628</v>
      </c>
      <c r="K421" s="140" t="s">
        <v>1626</v>
      </c>
      <c r="L421" s="181" t="s">
        <v>1628</v>
      </c>
      <c r="M421" s="156"/>
      <c r="N421" s="157" t="s">
        <v>1731</v>
      </c>
      <c r="O421" s="156" t="s">
        <v>1656</v>
      </c>
      <c r="P421" s="175"/>
      <c r="Q421" s="187"/>
      <c r="R421" s="187"/>
      <c r="S421" s="187"/>
      <c r="T421" s="97">
        <v>245606.79</v>
      </c>
      <c r="U421" s="128">
        <f>T421*1.12</f>
        <v>275079.60480000003</v>
      </c>
      <c r="V421" s="145"/>
      <c r="W421" s="49">
        <v>2013</v>
      </c>
      <c r="X421" s="175"/>
    </row>
    <row r="422" spans="1:24" s="34" customFormat="1" ht="117.75" customHeight="1">
      <c r="A422" s="156" t="s">
        <v>1161</v>
      </c>
      <c r="B422" s="9" t="s">
        <v>26</v>
      </c>
      <c r="C422" s="204" t="s">
        <v>1162</v>
      </c>
      <c r="D422" s="173" t="s">
        <v>1163</v>
      </c>
      <c r="E422" s="173" t="s">
        <v>1163</v>
      </c>
      <c r="F422" s="175" t="s">
        <v>1164</v>
      </c>
      <c r="G422" s="173" t="s">
        <v>31</v>
      </c>
      <c r="H422" s="137">
        <v>1</v>
      </c>
      <c r="I422" s="156">
        <v>750000000</v>
      </c>
      <c r="J422" s="181" t="s">
        <v>1628</v>
      </c>
      <c r="K422" s="140" t="s">
        <v>1626</v>
      </c>
      <c r="L422" s="181" t="s">
        <v>1628</v>
      </c>
      <c r="M422" s="156"/>
      <c r="N422" s="157" t="s">
        <v>1731</v>
      </c>
      <c r="O422" s="156" t="s">
        <v>1736</v>
      </c>
      <c r="P422" s="175"/>
      <c r="Q422" s="187"/>
      <c r="R422" s="187"/>
      <c r="S422" s="187"/>
      <c r="T422" s="146">
        <v>300000</v>
      </c>
      <c r="U422" s="128">
        <f>T422*1.12</f>
        <v>336000.00000000006</v>
      </c>
      <c r="V422" s="145"/>
      <c r="W422" s="49">
        <v>2013</v>
      </c>
      <c r="X422" s="175"/>
    </row>
    <row r="423" spans="1:24" s="34" customFormat="1" ht="136.5" customHeight="1">
      <c r="A423" s="156" t="s">
        <v>1165</v>
      </c>
      <c r="B423" s="9" t="s">
        <v>26</v>
      </c>
      <c r="C423" s="178" t="s">
        <v>1166</v>
      </c>
      <c r="D423" s="195" t="s">
        <v>1167</v>
      </c>
      <c r="E423" s="195" t="s">
        <v>1167</v>
      </c>
      <c r="F423" s="179" t="s">
        <v>1168</v>
      </c>
      <c r="G423" s="188" t="s">
        <v>31</v>
      </c>
      <c r="H423" s="122">
        <v>1</v>
      </c>
      <c r="I423" s="100">
        <v>750000000</v>
      </c>
      <c r="J423" s="181" t="s">
        <v>1628</v>
      </c>
      <c r="K423" s="140" t="s">
        <v>1626</v>
      </c>
      <c r="L423" s="151" t="s">
        <v>1738</v>
      </c>
      <c r="M423" s="100"/>
      <c r="N423" s="157" t="s">
        <v>1731</v>
      </c>
      <c r="O423" s="123" t="s">
        <v>1737</v>
      </c>
      <c r="P423" s="174"/>
      <c r="Q423" s="174"/>
      <c r="R423" s="174"/>
      <c r="S423" s="174"/>
      <c r="T423" s="120">
        <v>367654009.5456</v>
      </c>
      <c r="U423" s="104">
        <v>411722490.69</v>
      </c>
      <c r="V423" s="156" t="s">
        <v>1842</v>
      </c>
      <c r="W423" s="100">
        <v>2013</v>
      </c>
      <c r="X423" s="173"/>
    </row>
    <row r="424" spans="1:24" s="34" customFormat="1" ht="120.75" customHeight="1">
      <c r="A424" s="156" t="s">
        <v>1169</v>
      </c>
      <c r="B424" s="9" t="s">
        <v>26</v>
      </c>
      <c r="C424" s="178" t="s">
        <v>1166</v>
      </c>
      <c r="D424" s="195" t="s">
        <v>1167</v>
      </c>
      <c r="E424" s="195" t="s">
        <v>1167</v>
      </c>
      <c r="F424" s="179" t="s">
        <v>1170</v>
      </c>
      <c r="G424" s="188" t="s">
        <v>31</v>
      </c>
      <c r="H424" s="122">
        <v>1</v>
      </c>
      <c r="I424" s="100">
        <v>750000000</v>
      </c>
      <c r="J424" s="181" t="s">
        <v>1628</v>
      </c>
      <c r="K424" s="140" t="s">
        <v>1626</v>
      </c>
      <c r="L424" s="158" t="s">
        <v>1739</v>
      </c>
      <c r="M424" s="100"/>
      <c r="N424" s="157" t="s">
        <v>1731</v>
      </c>
      <c r="O424" s="123" t="s">
        <v>1737</v>
      </c>
      <c r="P424" s="174"/>
      <c r="Q424" s="174"/>
      <c r="R424" s="174"/>
      <c r="S424" s="174"/>
      <c r="T424" s="104">
        <v>364599014.796</v>
      </c>
      <c r="U424" s="104">
        <v>408350896.57</v>
      </c>
      <c r="V424" s="156" t="s">
        <v>1842</v>
      </c>
      <c r="W424" s="100">
        <v>2013</v>
      </c>
      <c r="X424" s="173"/>
    </row>
    <row r="425" spans="1:24" s="34" customFormat="1" ht="120.75" customHeight="1">
      <c r="A425" s="156" t="s">
        <v>1171</v>
      </c>
      <c r="B425" s="9" t="s">
        <v>26</v>
      </c>
      <c r="C425" s="178" t="s">
        <v>1172</v>
      </c>
      <c r="D425" s="195" t="s">
        <v>1173</v>
      </c>
      <c r="E425" s="195" t="s">
        <v>1173</v>
      </c>
      <c r="F425" s="179" t="s">
        <v>1174</v>
      </c>
      <c r="G425" s="188" t="s">
        <v>31</v>
      </c>
      <c r="H425" s="122">
        <v>0.83</v>
      </c>
      <c r="I425" s="100">
        <v>750000000</v>
      </c>
      <c r="J425" s="181" t="s">
        <v>1628</v>
      </c>
      <c r="K425" s="140" t="s">
        <v>1626</v>
      </c>
      <c r="L425" s="151" t="s">
        <v>1738</v>
      </c>
      <c r="M425" s="100"/>
      <c r="N425" s="157" t="s">
        <v>1731</v>
      </c>
      <c r="O425" s="123" t="s">
        <v>1737</v>
      </c>
      <c r="P425" s="174"/>
      <c r="Q425" s="174"/>
      <c r="R425" s="174"/>
      <c r="S425" s="184"/>
      <c r="T425" s="120">
        <v>148080357.14285713</v>
      </c>
      <c r="U425" s="104">
        <f>T425*1.12</f>
        <v>165850000</v>
      </c>
      <c r="V425" s="156" t="s">
        <v>1842</v>
      </c>
      <c r="W425" s="100">
        <v>2013</v>
      </c>
      <c r="X425" s="173"/>
    </row>
    <row r="426" spans="1:24" s="34" customFormat="1" ht="120.75" customHeight="1">
      <c r="A426" s="156" t="s">
        <v>1175</v>
      </c>
      <c r="B426" s="9" t="s">
        <v>26</v>
      </c>
      <c r="C426" s="178" t="s">
        <v>1172</v>
      </c>
      <c r="D426" s="195" t="s">
        <v>1173</v>
      </c>
      <c r="E426" s="195" t="s">
        <v>1173</v>
      </c>
      <c r="F426" s="179" t="s">
        <v>1176</v>
      </c>
      <c r="G426" s="188" t="s">
        <v>31</v>
      </c>
      <c r="H426" s="122">
        <v>0.83</v>
      </c>
      <c r="I426" s="100">
        <v>750000000</v>
      </c>
      <c r="J426" s="181" t="s">
        <v>1628</v>
      </c>
      <c r="K426" s="140" t="s">
        <v>1626</v>
      </c>
      <c r="L426" s="158" t="s">
        <v>1739</v>
      </c>
      <c r="M426" s="100"/>
      <c r="N426" s="157" t="s">
        <v>1731</v>
      </c>
      <c r="O426" s="123" t="s">
        <v>1737</v>
      </c>
      <c r="P426" s="174"/>
      <c r="Q426" s="174"/>
      <c r="R426" s="174"/>
      <c r="S426" s="184"/>
      <c r="T426" s="120">
        <v>124196428.57142855</v>
      </c>
      <c r="U426" s="104">
        <f>T426*1.12</f>
        <v>139100000</v>
      </c>
      <c r="V426" s="156" t="s">
        <v>1842</v>
      </c>
      <c r="W426" s="100">
        <v>2013</v>
      </c>
      <c r="X426" s="173"/>
    </row>
    <row r="427" spans="1:24" s="34" customFormat="1" ht="208.5" customHeight="1">
      <c r="A427" s="156" t="s">
        <v>1177</v>
      </c>
      <c r="B427" s="9" t="s">
        <v>26</v>
      </c>
      <c r="C427" s="178" t="s">
        <v>1178</v>
      </c>
      <c r="D427" s="195" t="s">
        <v>1179</v>
      </c>
      <c r="E427" s="195" t="s">
        <v>1180</v>
      </c>
      <c r="F427" s="179" t="s">
        <v>1181</v>
      </c>
      <c r="G427" s="188" t="s">
        <v>31</v>
      </c>
      <c r="H427" s="103">
        <v>1</v>
      </c>
      <c r="I427" s="100">
        <v>750000000</v>
      </c>
      <c r="J427" s="181" t="s">
        <v>1628</v>
      </c>
      <c r="K427" s="140" t="s">
        <v>1626</v>
      </c>
      <c r="L427" s="151" t="s">
        <v>1629</v>
      </c>
      <c r="M427" s="100"/>
      <c r="N427" s="157" t="s">
        <v>1731</v>
      </c>
      <c r="O427" s="152" t="s">
        <v>1740</v>
      </c>
      <c r="P427" s="174"/>
      <c r="Q427" s="182"/>
      <c r="R427" s="233"/>
      <c r="S427" s="184"/>
      <c r="T427" s="104">
        <v>764742.2347840491</v>
      </c>
      <c r="U427" s="104">
        <v>856511.3</v>
      </c>
      <c r="V427" s="156" t="s">
        <v>1842</v>
      </c>
      <c r="W427" s="100">
        <v>2013</v>
      </c>
      <c r="X427" s="173"/>
    </row>
    <row r="428" spans="1:24" s="34" customFormat="1" ht="120.75" customHeight="1">
      <c r="A428" s="156" t="s">
        <v>1182</v>
      </c>
      <c r="B428" s="9" t="s">
        <v>26</v>
      </c>
      <c r="C428" s="211" t="s">
        <v>1183</v>
      </c>
      <c r="D428" s="179" t="s">
        <v>1184</v>
      </c>
      <c r="E428" s="179" t="s">
        <v>1185</v>
      </c>
      <c r="F428" s="179" t="s">
        <v>1186</v>
      </c>
      <c r="G428" s="180" t="s">
        <v>1858</v>
      </c>
      <c r="H428" s="122">
        <v>1</v>
      </c>
      <c r="I428" s="100">
        <v>750000000</v>
      </c>
      <c r="J428" s="181" t="s">
        <v>1628</v>
      </c>
      <c r="K428" s="140" t="s">
        <v>1658</v>
      </c>
      <c r="L428" s="151" t="s">
        <v>1629</v>
      </c>
      <c r="M428" s="100"/>
      <c r="N428" s="157" t="s">
        <v>1731</v>
      </c>
      <c r="O428" s="123" t="s">
        <v>1737</v>
      </c>
      <c r="P428" s="174"/>
      <c r="Q428" s="174"/>
      <c r="R428" s="174"/>
      <c r="S428" s="184"/>
      <c r="T428" s="124">
        <v>11909227.12</v>
      </c>
      <c r="U428" s="104">
        <v>13338334.37</v>
      </c>
      <c r="V428" s="100"/>
      <c r="W428" s="100" t="s">
        <v>157</v>
      </c>
      <c r="X428" s="174"/>
    </row>
    <row r="429" spans="1:24" s="34" customFormat="1" ht="120.75" customHeight="1">
      <c r="A429" s="156" t="s">
        <v>1187</v>
      </c>
      <c r="B429" s="9" t="s">
        <v>26</v>
      </c>
      <c r="C429" s="211" t="s">
        <v>1183</v>
      </c>
      <c r="D429" s="179" t="s">
        <v>1184</v>
      </c>
      <c r="E429" s="179" t="s">
        <v>1185</v>
      </c>
      <c r="F429" s="179" t="s">
        <v>1188</v>
      </c>
      <c r="G429" s="180" t="s">
        <v>1858</v>
      </c>
      <c r="H429" s="122">
        <v>1</v>
      </c>
      <c r="I429" s="100">
        <v>750000000</v>
      </c>
      <c r="J429" s="181" t="s">
        <v>1628</v>
      </c>
      <c r="K429" s="140" t="s">
        <v>1658</v>
      </c>
      <c r="L429" s="151" t="s">
        <v>1712</v>
      </c>
      <c r="M429" s="100"/>
      <c r="N429" s="157" t="s">
        <v>1731</v>
      </c>
      <c r="O429" s="123" t="s">
        <v>1737</v>
      </c>
      <c r="P429" s="174"/>
      <c r="Q429" s="174"/>
      <c r="R429" s="174"/>
      <c r="S429" s="184"/>
      <c r="T429" s="124">
        <v>12555228.06</v>
      </c>
      <c r="U429" s="104">
        <v>14061855.43</v>
      </c>
      <c r="V429" s="100"/>
      <c r="W429" s="100" t="s">
        <v>157</v>
      </c>
      <c r="X429" s="174"/>
    </row>
    <row r="430" spans="1:24" s="34" customFormat="1" ht="144.75" customHeight="1">
      <c r="A430" s="156" t="s">
        <v>1189</v>
      </c>
      <c r="B430" s="9" t="s">
        <v>26</v>
      </c>
      <c r="C430" s="211" t="s">
        <v>1183</v>
      </c>
      <c r="D430" s="35" t="s">
        <v>1184</v>
      </c>
      <c r="E430" s="35" t="s">
        <v>1185</v>
      </c>
      <c r="F430" s="179" t="s">
        <v>1190</v>
      </c>
      <c r="G430" s="180" t="s">
        <v>1858</v>
      </c>
      <c r="H430" s="122">
        <v>1</v>
      </c>
      <c r="I430" s="100">
        <v>750000000</v>
      </c>
      <c r="J430" s="181" t="s">
        <v>1628</v>
      </c>
      <c r="K430" s="140" t="s">
        <v>1658</v>
      </c>
      <c r="L430" s="151" t="s">
        <v>1629</v>
      </c>
      <c r="M430" s="100"/>
      <c r="N430" s="157" t="s">
        <v>1731</v>
      </c>
      <c r="O430" s="123" t="s">
        <v>1737</v>
      </c>
      <c r="P430" s="174"/>
      <c r="Q430" s="174"/>
      <c r="R430" s="174"/>
      <c r="S430" s="184"/>
      <c r="T430" s="124">
        <v>1642652.02</v>
      </c>
      <c r="U430" s="104">
        <f aca="true" t="shared" si="20" ref="U430:U439">T430*1.12</f>
        <v>1839770.2624000001</v>
      </c>
      <c r="V430" s="100"/>
      <c r="W430" s="100" t="s">
        <v>157</v>
      </c>
      <c r="X430" s="174"/>
    </row>
    <row r="431" spans="1:24" s="34" customFormat="1" ht="120.75" customHeight="1">
      <c r="A431" s="156" t="s">
        <v>1191</v>
      </c>
      <c r="B431" s="9" t="s">
        <v>26</v>
      </c>
      <c r="C431" s="211" t="s">
        <v>1183</v>
      </c>
      <c r="D431" s="35" t="s">
        <v>1184</v>
      </c>
      <c r="E431" s="35" t="s">
        <v>1185</v>
      </c>
      <c r="F431" s="179" t="s">
        <v>1192</v>
      </c>
      <c r="G431" s="180" t="s">
        <v>1858</v>
      </c>
      <c r="H431" s="122">
        <v>1</v>
      </c>
      <c r="I431" s="100">
        <v>750000000</v>
      </c>
      <c r="J431" s="181" t="s">
        <v>1628</v>
      </c>
      <c r="K431" s="140" t="s">
        <v>1658</v>
      </c>
      <c r="L431" s="151" t="s">
        <v>1725</v>
      </c>
      <c r="M431" s="100"/>
      <c r="N431" s="157" t="s">
        <v>1731</v>
      </c>
      <c r="O431" s="123" t="s">
        <v>1737</v>
      </c>
      <c r="P431" s="174"/>
      <c r="Q431" s="174"/>
      <c r="R431" s="174"/>
      <c r="S431" s="184"/>
      <c r="T431" s="124">
        <v>7884729.68</v>
      </c>
      <c r="U431" s="104">
        <f t="shared" si="20"/>
        <v>8830897.241600001</v>
      </c>
      <c r="V431" s="100"/>
      <c r="W431" s="100" t="s">
        <v>157</v>
      </c>
      <c r="X431" s="174"/>
    </row>
    <row r="432" spans="1:24" s="34" customFormat="1" ht="163.5" customHeight="1">
      <c r="A432" s="156" t="s">
        <v>1193</v>
      </c>
      <c r="B432" s="9" t="s">
        <v>26</v>
      </c>
      <c r="C432" s="211" t="s">
        <v>1183</v>
      </c>
      <c r="D432" s="179" t="s">
        <v>1184</v>
      </c>
      <c r="E432" s="179" t="s">
        <v>1185</v>
      </c>
      <c r="F432" s="179" t="s">
        <v>1194</v>
      </c>
      <c r="G432" s="180" t="s">
        <v>1858</v>
      </c>
      <c r="H432" s="122">
        <v>1</v>
      </c>
      <c r="I432" s="100">
        <v>750000000</v>
      </c>
      <c r="J432" s="181" t="s">
        <v>1628</v>
      </c>
      <c r="K432" s="140" t="s">
        <v>1658</v>
      </c>
      <c r="L432" s="151" t="s">
        <v>1629</v>
      </c>
      <c r="M432" s="100"/>
      <c r="N432" s="157" t="s">
        <v>1731</v>
      </c>
      <c r="O432" s="123" t="s">
        <v>1737</v>
      </c>
      <c r="P432" s="174"/>
      <c r="Q432" s="174"/>
      <c r="R432" s="174"/>
      <c r="S432" s="184"/>
      <c r="T432" s="124">
        <v>2139999.91</v>
      </c>
      <c r="U432" s="104">
        <v>2396799.9</v>
      </c>
      <c r="V432" s="100"/>
      <c r="W432" s="100" t="s">
        <v>157</v>
      </c>
      <c r="X432" s="174"/>
    </row>
    <row r="433" spans="1:24" s="34" customFormat="1" ht="170.25" customHeight="1">
      <c r="A433" s="156" t="s">
        <v>1195</v>
      </c>
      <c r="B433" s="9" t="s">
        <v>26</v>
      </c>
      <c r="C433" s="211" t="s">
        <v>1183</v>
      </c>
      <c r="D433" s="179" t="s">
        <v>1184</v>
      </c>
      <c r="E433" s="179" t="s">
        <v>1185</v>
      </c>
      <c r="F433" s="179" t="s">
        <v>1196</v>
      </c>
      <c r="G433" s="180" t="s">
        <v>1858</v>
      </c>
      <c r="H433" s="122">
        <v>1</v>
      </c>
      <c r="I433" s="100">
        <v>750000000</v>
      </c>
      <c r="J433" s="181" t="s">
        <v>1628</v>
      </c>
      <c r="K433" s="140" t="s">
        <v>1658</v>
      </c>
      <c r="L433" s="151" t="s">
        <v>1629</v>
      </c>
      <c r="M433" s="100"/>
      <c r="N433" s="157" t="s">
        <v>1731</v>
      </c>
      <c r="O433" s="123" t="s">
        <v>1737</v>
      </c>
      <c r="P433" s="174"/>
      <c r="Q433" s="174"/>
      <c r="R433" s="174"/>
      <c r="S433" s="184"/>
      <c r="T433" s="124">
        <v>5149531.31</v>
      </c>
      <c r="U433" s="104">
        <v>5767475.07</v>
      </c>
      <c r="V433" s="100"/>
      <c r="W433" s="100" t="s">
        <v>157</v>
      </c>
      <c r="X433" s="174"/>
    </row>
    <row r="434" spans="1:24" s="34" customFormat="1" ht="217.5" customHeight="1">
      <c r="A434" s="156" t="s">
        <v>1197</v>
      </c>
      <c r="B434" s="9" t="s">
        <v>26</v>
      </c>
      <c r="C434" s="211" t="s">
        <v>1183</v>
      </c>
      <c r="D434" s="179" t="s">
        <v>1184</v>
      </c>
      <c r="E434" s="179" t="s">
        <v>1185</v>
      </c>
      <c r="F434" s="179" t="s">
        <v>1198</v>
      </c>
      <c r="G434" s="180" t="s">
        <v>1858</v>
      </c>
      <c r="H434" s="122">
        <v>1</v>
      </c>
      <c r="I434" s="100">
        <v>750000000</v>
      </c>
      <c r="J434" s="181" t="s">
        <v>1628</v>
      </c>
      <c r="K434" s="140" t="s">
        <v>1658</v>
      </c>
      <c r="L434" s="158" t="s">
        <v>1742</v>
      </c>
      <c r="M434" s="100"/>
      <c r="N434" s="157" t="s">
        <v>1731</v>
      </c>
      <c r="O434" s="123" t="s">
        <v>1737</v>
      </c>
      <c r="P434" s="174"/>
      <c r="Q434" s="174"/>
      <c r="R434" s="174"/>
      <c r="S434" s="184"/>
      <c r="T434" s="104">
        <v>9697318.58</v>
      </c>
      <c r="U434" s="104">
        <v>10860996.81</v>
      </c>
      <c r="V434" s="100"/>
      <c r="W434" s="100" t="s">
        <v>157</v>
      </c>
      <c r="X434" s="174"/>
    </row>
    <row r="435" spans="1:24" s="34" customFormat="1" ht="184.5" customHeight="1">
      <c r="A435" s="156" t="s">
        <v>1199</v>
      </c>
      <c r="B435" s="9" t="s">
        <v>26</v>
      </c>
      <c r="C435" s="211" t="s">
        <v>1183</v>
      </c>
      <c r="D435" s="35" t="s">
        <v>1184</v>
      </c>
      <c r="E435" s="35" t="s">
        <v>1185</v>
      </c>
      <c r="F435" s="12" t="s">
        <v>1200</v>
      </c>
      <c r="G435" s="180" t="s">
        <v>1858</v>
      </c>
      <c r="H435" s="122">
        <v>1</v>
      </c>
      <c r="I435" s="100">
        <v>750000000</v>
      </c>
      <c r="J435" s="181" t="s">
        <v>1628</v>
      </c>
      <c r="K435" s="140" t="s">
        <v>1658</v>
      </c>
      <c r="L435" s="151" t="s">
        <v>1725</v>
      </c>
      <c r="M435" s="100"/>
      <c r="N435" s="157" t="s">
        <v>1731</v>
      </c>
      <c r="O435" s="123" t="s">
        <v>1737</v>
      </c>
      <c r="P435" s="174"/>
      <c r="Q435" s="174"/>
      <c r="R435" s="174"/>
      <c r="S435" s="184"/>
      <c r="T435" s="104">
        <v>2354000.09</v>
      </c>
      <c r="U435" s="104">
        <f t="shared" si="20"/>
        <v>2636480.1008</v>
      </c>
      <c r="V435" s="100"/>
      <c r="W435" s="100" t="s">
        <v>157</v>
      </c>
      <c r="X435" s="174"/>
    </row>
    <row r="436" spans="1:24" s="34" customFormat="1" ht="159" customHeight="1">
      <c r="A436" s="156" t="s">
        <v>1201</v>
      </c>
      <c r="B436" s="9" t="s">
        <v>26</v>
      </c>
      <c r="C436" s="211" t="s">
        <v>1183</v>
      </c>
      <c r="D436" s="35" t="s">
        <v>1184</v>
      </c>
      <c r="E436" s="35" t="s">
        <v>1185</v>
      </c>
      <c r="F436" s="179" t="s">
        <v>1202</v>
      </c>
      <c r="G436" s="180" t="s">
        <v>1858</v>
      </c>
      <c r="H436" s="122">
        <v>1</v>
      </c>
      <c r="I436" s="100">
        <v>750000000</v>
      </c>
      <c r="J436" s="181" t="s">
        <v>1628</v>
      </c>
      <c r="K436" s="140" t="s">
        <v>1658</v>
      </c>
      <c r="L436" s="151" t="s">
        <v>1629</v>
      </c>
      <c r="M436" s="100"/>
      <c r="N436" s="157" t="s">
        <v>1731</v>
      </c>
      <c r="O436" s="123" t="s">
        <v>1737</v>
      </c>
      <c r="P436" s="174"/>
      <c r="Q436" s="174"/>
      <c r="R436" s="174"/>
      <c r="S436" s="184"/>
      <c r="T436" s="104">
        <v>2354000.09</v>
      </c>
      <c r="U436" s="104">
        <f t="shared" si="20"/>
        <v>2636480.1008</v>
      </c>
      <c r="V436" s="100"/>
      <c r="W436" s="100" t="s">
        <v>157</v>
      </c>
      <c r="X436" s="174"/>
    </row>
    <row r="437" spans="1:24" s="34" customFormat="1" ht="156.75" customHeight="1">
      <c r="A437" s="156" t="s">
        <v>1203</v>
      </c>
      <c r="B437" s="9" t="s">
        <v>26</v>
      </c>
      <c r="C437" s="211" t="s">
        <v>1183</v>
      </c>
      <c r="D437" s="35" t="s">
        <v>1184</v>
      </c>
      <c r="E437" s="35" t="s">
        <v>1185</v>
      </c>
      <c r="F437" s="179" t="s">
        <v>1204</v>
      </c>
      <c r="G437" s="180" t="s">
        <v>1858</v>
      </c>
      <c r="H437" s="122">
        <v>1</v>
      </c>
      <c r="I437" s="100">
        <v>750000000</v>
      </c>
      <c r="J437" s="181" t="s">
        <v>1628</v>
      </c>
      <c r="K437" s="140" t="s">
        <v>1658</v>
      </c>
      <c r="L437" s="151" t="s">
        <v>1629</v>
      </c>
      <c r="M437" s="100"/>
      <c r="N437" s="157" t="s">
        <v>1731</v>
      </c>
      <c r="O437" s="123" t="s">
        <v>1737</v>
      </c>
      <c r="P437" s="174"/>
      <c r="Q437" s="174"/>
      <c r="R437" s="174"/>
      <c r="S437" s="184"/>
      <c r="T437" s="104">
        <v>2139999.91</v>
      </c>
      <c r="U437" s="104">
        <f t="shared" si="20"/>
        <v>2396799.8992000003</v>
      </c>
      <c r="V437" s="100"/>
      <c r="W437" s="100" t="s">
        <v>157</v>
      </c>
      <c r="X437" s="174"/>
    </row>
    <row r="438" spans="1:24" s="34" customFormat="1" ht="179.25" customHeight="1">
      <c r="A438" s="156" t="s">
        <v>1205</v>
      </c>
      <c r="B438" s="9" t="s">
        <v>26</v>
      </c>
      <c r="C438" s="211" t="s">
        <v>1183</v>
      </c>
      <c r="D438" s="35" t="s">
        <v>1184</v>
      </c>
      <c r="E438" s="35" t="s">
        <v>1185</v>
      </c>
      <c r="F438" s="179" t="s">
        <v>1206</v>
      </c>
      <c r="G438" s="180" t="s">
        <v>1858</v>
      </c>
      <c r="H438" s="122">
        <v>1</v>
      </c>
      <c r="I438" s="100">
        <v>750000000</v>
      </c>
      <c r="J438" s="181" t="s">
        <v>1628</v>
      </c>
      <c r="K438" s="140" t="s">
        <v>1658</v>
      </c>
      <c r="L438" s="151" t="s">
        <v>1725</v>
      </c>
      <c r="M438" s="100"/>
      <c r="N438" s="157" t="s">
        <v>1731</v>
      </c>
      <c r="O438" s="123" t="s">
        <v>1737</v>
      </c>
      <c r="P438" s="174"/>
      <c r="Q438" s="174"/>
      <c r="R438" s="174"/>
      <c r="S438" s="184"/>
      <c r="T438" s="104">
        <v>2139999.91</v>
      </c>
      <c r="U438" s="104">
        <f t="shared" si="20"/>
        <v>2396799.8992000003</v>
      </c>
      <c r="V438" s="100"/>
      <c r="W438" s="100" t="s">
        <v>157</v>
      </c>
      <c r="X438" s="174"/>
    </row>
    <row r="439" spans="1:24" s="34" customFormat="1" ht="184.5" customHeight="1">
      <c r="A439" s="156" t="s">
        <v>1207</v>
      </c>
      <c r="B439" s="9" t="s">
        <v>26</v>
      </c>
      <c r="C439" s="211" t="s">
        <v>1183</v>
      </c>
      <c r="D439" s="35" t="s">
        <v>1184</v>
      </c>
      <c r="E439" s="35" t="s">
        <v>1185</v>
      </c>
      <c r="F439" s="179" t="s">
        <v>1208</v>
      </c>
      <c r="G439" s="180" t="s">
        <v>1858</v>
      </c>
      <c r="H439" s="122">
        <v>1</v>
      </c>
      <c r="I439" s="100">
        <v>750000000</v>
      </c>
      <c r="J439" s="181" t="s">
        <v>1628</v>
      </c>
      <c r="K439" s="140" t="s">
        <v>1658</v>
      </c>
      <c r="L439" s="158" t="s">
        <v>1739</v>
      </c>
      <c r="M439" s="100"/>
      <c r="N439" s="157" t="s">
        <v>1731</v>
      </c>
      <c r="O439" s="123" t="s">
        <v>1737</v>
      </c>
      <c r="P439" s="174"/>
      <c r="Q439" s="174"/>
      <c r="R439" s="174"/>
      <c r="S439" s="184"/>
      <c r="T439" s="104">
        <v>22908426.99107143</v>
      </c>
      <c r="U439" s="104">
        <f t="shared" si="20"/>
        <v>25657438.230000004</v>
      </c>
      <c r="V439" s="100"/>
      <c r="W439" s="100" t="s">
        <v>157</v>
      </c>
      <c r="X439" s="174"/>
    </row>
    <row r="440" spans="1:24" s="34" customFormat="1" ht="120.75" customHeight="1">
      <c r="A440" s="156" t="s">
        <v>1209</v>
      </c>
      <c r="B440" s="9" t="s">
        <v>26</v>
      </c>
      <c r="C440" s="211" t="s">
        <v>1183</v>
      </c>
      <c r="D440" s="35" t="s">
        <v>1184</v>
      </c>
      <c r="E440" s="35" t="s">
        <v>1185</v>
      </c>
      <c r="F440" s="179" t="s">
        <v>1210</v>
      </c>
      <c r="G440" s="180" t="s">
        <v>1858</v>
      </c>
      <c r="H440" s="122">
        <v>1</v>
      </c>
      <c r="I440" s="100">
        <v>750000000</v>
      </c>
      <c r="J440" s="181" t="s">
        <v>1628</v>
      </c>
      <c r="K440" s="140" t="s">
        <v>1658</v>
      </c>
      <c r="L440" s="158" t="s">
        <v>1739</v>
      </c>
      <c r="M440" s="100"/>
      <c r="N440" s="157" t="s">
        <v>1731</v>
      </c>
      <c r="O440" s="123" t="s">
        <v>1737</v>
      </c>
      <c r="P440" s="174"/>
      <c r="Q440" s="174"/>
      <c r="R440" s="174"/>
      <c r="S440" s="184"/>
      <c r="T440" s="104">
        <v>6325402.217142857</v>
      </c>
      <c r="U440" s="104">
        <v>7084450.48</v>
      </c>
      <c r="V440" s="100"/>
      <c r="W440" s="100" t="s">
        <v>157</v>
      </c>
      <c r="X440" s="174"/>
    </row>
    <row r="441" spans="1:24" s="34" customFormat="1" ht="120.75" customHeight="1">
      <c r="A441" s="263" t="s">
        <v>1211</v>
      </c>
      <c r="B441" s="360" t="s">
        <v>26</v>
      </c>
      <c r="C441" s="361" t="s">
        <v>1212</v>
      </c>
      <c r="D441" s="118" t="s">
        <v>1310</v>
      </c>
      <c r="E441" s="362" t="s">
        <v>1311</v>
      </c>
      <c r="F441" s="361" t="s">
        <v>1213</v>
      </c>
      <c r="G441" s="361" t="s">
        <v>31</v>
      </c>
      <c r="H441" s="363">
        <v>1</v>
      </c>
      <c r="I441" s="364">
        <v>750000000</v>
      </c>
      <c r="J441" s="365" t="s">
        <v>1859</v>
      </c>
      <c r="K441" s="366" t="s">
        <v>2046</v>
      </c>
      <c r="L441" s="364" t="s">
        <v>1679</v>
      </c>
      <c r="M441" s="361"/>
      <c r="N441" s="361" t="s">
        <v>2047</v>
      </c>
      <c r="O441" s="363" t="s">
        <v>2048</v>
      </c>
      <c r="P441" s="361"/>
      <c r="Q441" s="361"/>
      <c r="R441" s="361"/>
      <c r="S441" s="361"/>
      <c r="T441" s="361">
        <v>0</v>
      </c>
      <c r="U441" s="361">
        <v>0</v>
      </c>
      <c r="V441" s="361"/>
      <c r="W441" s="361">
        <v>2014</v>
      </c>
      <c r="X441" s="361" t="s">
        <v>2049</v>
      </c>
    </row>
    <row r="442" spans="1:24" s="34" customFormat="1" ht="120.75" customHeight="1">
      <c r="A442" s="263" t="s">
        <v>2050</v>
      </c>
      <c r="B442" s="360" t="s">
        <v>26</v>
      </c>
      <c r="C442" s="361" t="s">
        <v>2051</v>
      </c>
      <c r="D442" s="361" t="s">
        <v>2052</v>
      </c>
      <c r="E442" s="361" t="s">
        <v>2053</v>
      </c>
      <c r="F442" s="361" t="s">
        <v>2054</v>
      </c>
      <c r="G442" s="361" t="s">
        <v>31</v>
      </c>
      <c r="H442" s="363">
        <v>1</v>
      </c>
      <c r="I442" s="364">
        <v>750000000</v>
      </c>
      <c r="J442" s="365" t="s">
        <v>1859</v>
      </c>
      <c r="K442" s="366" t="s">
        <v>2055</v>
      </c>
      <c r="L442" s="364" t="s">
        <v>1679</v>
      </c>
      <c r="M442" s="361"/>
      <c r="N442" s="361" t="s">
        <v>1716</v>
      </c>
      <c r="O442" s="363" t="s">
        <v>2048</v>
      </c>
      <c r="P442" s="361"/>
      <c r="Q442" s="361"/>
      <c r="R442" s="361"/>
      <c r="S442" s="361"/>
      <c r="T442" s="367">
        <v>616320</v>
      </c>
      <c r="U442" s="367">
        <f>T442*1.12</f>
        <v>690278.4</v>
      </c>
      <c r="V442" s="361"/>
      <c r="W442" s="361">
        <v>2014</v>
      </c>
      <c r="X442" s="361"/>
    </row>
    <row r="443" spans="1:24" s="34" customFormat="1" ht="120.75" customHeight="1">
      <c r="A443" s="156" t="s">
        <v>1214</v>
      </c>
      <c r="B443" s="9" t="s">
        <v>26</v>
      </c>
      <c r="C443" s="234" t="s">
        <v>1215</v>
      </c>
      <c r="D443" s="175" t="s">
        <v>1216</v>
      </c>
      <c r="E443" s="175" t="s">
        <v>1216</v>
      </c>
      <c r="F443" s="183" t="s">
        <v>1217</v>
      </c>
      <c r="G443" s="180" t="s">
        <v>31</v>
      </c>
      <c r="H443" s="126">
        <v>1</v>
      </c>
      <c r="I443" s="100">
        <v>750000000</v>
      </c>
      <c r="J443" s="181" t="s">
        <v>1628</v>
      </c>
      <c r="K443" s="140" t="s">
        <v>1658</v>
      </c>
      <c r="L443" s="121" t="s">
        <v>1744</v>
      </c>
      <c r="M443" s="100"/>
      <c r="N443" s="152" t="s">
        <v>1745</v>
      </c>
      <c r="O443" s="152" t="s">
        <v>1746</v>
      </c>
      <c r="P443" s="174"/>
      <c r="Q443" s="174"/>
      <c r="R443" s="174"/>
      <c r="S443" s="184"/>
      <c r="T443" s="104">
        <v>150000000</v>
      </c>
      <c r="U443" s="104">
        <f>T443</f>
        <v>150000000</v>
      </c>
      <c r="V443" s="100"/>
      <c r="W443" s="100" t="s">
        <v>157</v>
      </c>
      <c r="X443" s="217"/>
    </row>
    <row r="444" spans="1:24" s="34" customFormat="1" ht="120.75" customHeight="1">
      <c r="A444" s="156" t="s">
        <v>1218</v>
      </c>
      <c r="B444" s="9" t="s">
        <v>26</v>
      </c>
      <c r="C444" s="234" t="s">
        <v>1215</v>
      </c>
      <c r="D444" s="175" t="s">
        <v>1216</v>
      </c>
      <c r="E444" s="175" t="s">
        <v>1216</v>
      </c>
      <c r="F444" s="183" t="s">
        <v>1219</v>
      </c>
      <c r="G444" s="180" t="s">
        <v>31</v>
      </c>
      <c r="H444" s="126">
        <v>1</v>
      </c>
      <c r="I444" s="100">
        <v>750000000</v>
      </c>
      <c r="J444" s="181" t="s">
        <v>1628</v>
      </c>
      <c r="K444" s="140" t="s">
        <v>1658</v>
      </c>
      <c r="L444" s="121" t="s">
        <v>1747</v>
      </c>
      <c r="M444" s="100"/>
      <c r="N444" s="152" t="s">
        <v>1745</v>
      </c>
      <c r="O444" s="152" t="s">
        <v>1746</v>
      </c>
      <c r="P444" s="174"/>
      <c r="Q444" s="174"/>
      <c r="R444" s="174"/>
      <c r="S444" s="184"/>
      <c r="T444" s="104">
        <v>160000000</v>
      </c>
      <c r="U444" s="104">
        <f>T444</f>
        <v>160000000</v>
      </c>
      <c r="V444" s="100"/>
      <c r="W444" s="100" t="s">
        <v>157</v>
      </c>
      <c r="X444" s="217"/>
    </row>
    <row r="445" spans="1:24" s="34" customFormat="1" ht="120.75" customHeight="1">
      <c r="A445" s="156" t="s">
        <v>1254</v>
      </c>
      <c r="B445" s="9" t="s">
        <v>26</v>
      </c>
      <c r="C445" s="178" t="s">
        <v>1220</v>
      </c>
      <c r="D445" s="195" t="s">
        <v>1221</v>
      </c>
      <c r="E445" s="195" t="s">
        <v>1221</v>
      </c>
      <c r="F445" s="222" t="s">
        <v>1222</v>
      </c>
      <c r="G445" s="176" t="s">
        <v>1866</v>
      </c>
      <c r="H445" s="103">
        <v>0.5</v>
      </c>
      <c r="I445" s="100">
        <v>750000000</v>
      </c>
      <c r="J445" s="181" t="s">
        <v>1628</v>
      </c>
      <c r="K445" s="150" t="s">
        <v>1748</v>
      </c>
      <c r="L445" s="151" t="s">
        <v>1642</v>
      </c>
      <c r="M445" s="100"/>
      <c r="N445" s="152" t="s">
        <v>1749</v>
      </c>
      <c r="O445" s="123" t="s">
        <v>1737</v>
      </c>
      <c r="P445" s="174"/>
      <c r="Q445" s="174"/>
      <c r="R445" s="174"/>
      <c r="S445" s="184"/>
      <c r="T445" s="120">
        <v>1400000</v>
      </c>
      <c r="U445" s="104">
        <f>T445*1.12</f>
        <v>1568000.0000000002</v>
      </c>
      <c r="V445" s="100"/>
      <c r="W445" s="100">
        <v>2014</v>
      </c>
      <c r="X445" s="217"/>
    </row>
    <row r="446" spans="1:24" s="34" customFormat="1" ht="120.75" customHeight="1">
      <c r="A446" s="156" t="s">
        <v>1272</v>
      </c>
      <c r="B446" s="9" t="s">
        <v>26</v>
      </c>
      <c r="C446" s="178" t="s">
        <v>1220</v>
      </c>
      <c r="D446" s="195" t="s">
        <v>1221</v>
      </c>
      <c r="E446" s="195" t="s">
        <v>1221</v>
      </c>
      <c r="F446" s="222" t="s">
        <v>1223</v>
      </c>
      <c r="G446" s="176" t="s">
        <v>1866</v>
      </c>
      <c r="H446" s="103">
        <v>0.5</v>
      </c>
      <c r="I446" s="100">
        <v>750000000</v>
      </c>
      <c r="J446" s="181" t="s">
        <v>1628</v>
      </c>
      <c r="K446" s="150" t="s">
        <v>1748</v>
      </c>
      <c r="L446" s="151" t="s">
        <v>1629</v>
      </c>
      <c r="M446" s="100"/>
      <c r="N446" s="152" t="s">
        <v>1749</v>
      </c>
      <c r="O446" s="123" t="s">
        <v>1737</v>
      </c>
      <c r="P446" s="174"/>
      <c r="Q446" s="174"/>
      <c r="R446" s="174"/>
      <c r="S446" s="184"/>
      <c r="T446" s="120">
        <v>1800000</v>
      </c>
      <c r="U446" s="104">
        <f>T446*1.12</f>
        <v>2016000.0000000002</v>
      </c>
      <c r="V446" s="100"/>
      <c r="W446" s="100">
        <v>2014</v>
      </c>
      <c r="X446" s="217"/>
    </row>
    <row r="447" spans="1:24" s="34" customFormat="1" ht="120.75" customHeight="1">
      <c r="A447" s="156" t="s">
        <v>1277</v>
      </c>
      <c r="B447" s="9" t="s">
        <v>26</v>
      </c>
      <c r="C447" s="173" t="s">
        <v>1224</v>
      </c>
      <c r="D447" s="175" t="s">
        <v>1225</v>
      </c>
      <c r="E447" s="175" t="s">
        <v>1226</v>
      </c>
      <c r="F447" s="183"/>
      <c r="G447" s="180" t="s">
        <v>1858</v>
      </c>
      <c r="H447" s="130">
        <v>1</v>
      </c>
      <c r="I447" s="156">
        <v>750000000</v>
      </c>
      <c r="J447" s="181" t="s">
        <v>1628</v>
      </c>
      <c r="K447" s="156" t="s">
        <v>1625</v>
      </c>
      <c r="L447" s="151" t="s">
        <v>1642</v>
      </c>
      <c r="M447" s="156"/>
      <c r="N447" s="156" t="s">
        <v>1750</v>
      </c>
      <c r="O447" s="153" t="s">
        <v>1751</v>
      </c>
      <c r="P447" s="174"/>
      <c r="Q447" s="174"/>
      <c r="R447" s="174"/>
      <c r="S447" s="184"/>
      <c r="T447" s="128">
        <v>2355554</v>
      </c>
      <c r="U447" s="147">
        <f>T447*1.12</f>
        <v>2638220.4800000004</v>
      </c>
      <c r="V447" s="156"/>
      <c r="W447" s="156">
        <v>2014</v>
      </c>
      <c r="X447" s="217"/>
    </row>
    <row r="448" spans="1:24" s="34" customFormat="1" ht="120.75" customHeight="1">
      <c r="A448" s="156" t="s">
        <v>1279</v>
      </c>
      <c r="B448" s="9" t="s">
        <v>26</v>
      </c>
      <c r="C448" s="173" t="s">
        <v>1224</v>
      </c>
      <c r="D448" s="175" t="s">
        <v>1225</v>
      </c>
      <c r="E448" s="175" t="s">
        <v>1226</v>
      </c>
      <c r="F448" s="183"/>
      <c r="G448" s="180" t="s">
        <v>1858</v>
      </c>
      <c r="H448" s="130">
        <v>1</v>
      </c>
      <c r="I448" s="156">
        <v>750000000</v>
      </c>
      <c r="J448" s="181" t="s">
        <v>1628</v>
      </c>
      <c r="K448" s="156" t="s">
        <v>1625</v>
      </c>
      <c r="L448" s="151" t="s">
        <v>1629</v>
      </c>
      <c r="M448" s="156"/>
      <c r="N448" s="156" t="s">
        <v>1750</v>
      </c>
      <c r="O448" s="153" t="s">
        <v>1751</v>
      </c>
      <c r="P448" s="174"/>
      <c r="Q448" s="174"/>
      <c r="R448" s="174"/>
      <c r="S448" s="184"/>
      <c r="T448" s="128">
        <v>2631824</v>
      </c>
      <c r="U448" s="147">
        <f>T448*1.12</f>
        <v>2947642.8800000004</v>
      </c>
      <c r="V448" s="156"/>
      <c r="W448" s="156">
        <v>2014</v>
      </c>
      <c r="X448" s="217"/>
    </row>
    <row r="449" spans="1:24" s="34" customFormat="1" ht="120.75" customHeight="1">
      <c r="A449" s="156" t="s">
        <v>1281</v>
      </c>
      <c r="B449" s="9" t="s">
        <v>26</v>
      </c>
      <c r="C449" s="173" t="s">
        <v>1224</v>
      </c>
      <c r="D449" s="175" t="s">
        <v>1225</v>
      </c>
      <c r="E449" s="175" t="s">
        <v>1226</v>
      </c>
      <c r="F449" s="183"/>
      <c r="G449" s="180" t="s">
        <v>1858</v>
      </c>
      <c r="H449" s="130">
        <v>1</v>
      </c>
      <c r="I449" s="156">
        <v>750000000</v>
      </c>
      <c r="J449" s="181" t="s">
        <v>1628</v>
      </c>
      <c r="K449" s="156" t="s">
        <v>1625</v>
      </c>
      <c r="L449" s="153" t="s">
        <v>1752</v>
      </c>
      <c r="M449" s="156"/>
      <c r="N449" s="156" t="s">
        <v>1750</v>
      </c>
      <c r="O449" s="153" t="s">
        <v>1751</v>
      </c>
      <c r="P449" s="174"/>
      <c r="Q449" s="174"/>
      <c r="R449" s="174"/>
      <c r="S449" s="184"/>
      <c r="T449" s="128">
        <v>3437683</v>
      </c>
      <c r="U449" s="147">
        <f>T449*1.12</f>
        <v>3850204.9600000004</v>
      </c>
      <c r="V449" s="156"/>
      <c r="W449" s="156">
        <v>2014</v>
      </c>
      <c r="X449" s="217"/>
    </row>
    <row r="450" spans="1:24" s="34" customFormat="1" ht="120.75" customHeight="1">
      <c r="A450" s="156" t="s">
        <v>1282</v>
      </c>
      <c r="B450" s="9" t="s">
        <v>26</v>
      </c>
      <c r="C450" s="173" t="s">
        <v>1227</v>
      </c>
      <c r="D450" s="173" t="s">
        <v>1228</v>
      </c>
      <c r="E450" s="173" t="s">
        <v>1228</v>
      </c>
      <c r="F450" s="173" t="s">
        <v>1229</v>
      </c>
      <c r="G450" s="176" t="s">
        <v>1866</v>
      </c>
      <c r="H450" s="103">
        <v>1</v>
      </c>
      <c r="I450" s="158">
        <v>750000000</v>
      </c>
      <c r="J450" s="181" t="s">
        <v>1628</v>
      </c>
      <c r="K450" s="63" t="s">
        <v>1671</v>
      </c>
      <c r="L450" s="151" t="s">
        <v>1738</v>
      </c>
      <c r="M450" s="156"/>
      <c r="N450" s="156" t="s">
        <v>1727</v>
      </c>
      <c r="O450" s="156" t="s">
        <v>1728</v>
      </c>
      <c r="P450" s="174"/>
      <c r="Q450" s="174"/>
      <c r="R450" s="174"/>
      <c r="S450" s="184"/>
      <c r="T450" s="128">
        <v>1870691.7</v>
      </c>
      <c r="U450" s="129">
        <f>T450</f>
        <v>1870691.7</v>
      </c>
      <c r="V450" s="156"/>
      <c r="W450" s="156">
        <v>2014</v>
      </c>
      <c r="X450" s="217"/>
    </row>
    <row r="451" spans="1:24" s="34" customFormat="1" ht="120.75" customHeight="1">
      <c r="A451" s="156" t="s">
        <v>1286</v>
      </c>
      <c r="B451" s="9" t="s">
        <v>26</v>
      </c>
      <c r="C451" s="173" t="s">
        <v>1230</v>
      </c>
      <c r="D451" s="173" t="s">
        <v>1231</v>
      </c>
      <c r="E451" s="173" t="s">
        <v>1231</v>
      </c>
      <c r="F451" s="173" t="s">
        <v>1232</v>
      </c>
      <c r="G451" s="176" t="s">
        <v>1866</v>
      </c>
      <c r="H451" s="103">
        <v>1</v>
      </c>
      <c r="I451" s="158">
        <v>750000000</v>
      </c>
      <c r="J451" s="181" t="s">
        <v>1628</v>
      </c>
      <c r="K451" s="63" t="s">
        <v>1671</v>
      </c>
      <c r="L451" s="158" t="s">
        <v>1753</v>
      </c>
      <c r="M451" s="156"/>
      <c r="N451" s="156" t="s">
        <v>1727</v>
      </c>
      <c r="O451" s="156" t="s">
        <v>1728</v>
      </c>
      <c r="P451" s="174"/>
      <c r="Q451" s="174"/>
      <c r="R451" s="174"/>
      <c r="S451" s="184"/>
      <c r="T451" s="128">
        <v>645481.25</v>
      </c>
      <c r="U451" s="129">
        <f>T451</f>
        <v>645481.25</v>
      </c>
      <c r="V451" s="156"/>
      <c r="W451" s="156">
        <v>2014</v>
      </c>
      <c r="X451" s="217"/>
    </row>
    <row r="452" spans="1:24" s="34" customFormat="1" ht="120.75" customHeight="1">
      <c r="A452" s="156" t="s">
        <v>1290</v>
      </c>
      <c r="B452" s="9" t="s">
        <v>26</v>
      </c>
      <c r="C452" s="173" t="s">
        <v>1227</v>
      </c>
      <c r="D452" s="173" t="s">
        <v>1228</v>
      </c>
      <c r="E452" s="173" t="s">
        <v>1228</v>
      </c>
      <c r="F452" s="173" t="s">
        <v>1233</v>
      </c>
      <c r="G452" s="176" t="s">
        <v>1866</v>
      </c>
      <c r="H452" s="103">
        <v>1</v>
      </c>
      <c r="I452" s="158">
        <v>750000000</v>
      </c>
      <c r="J452" s="181" t="s">
        <v>1628</v>
      </c>
      <c r="K452" s="156" t="s">
        <v>1652</v>
      </c>
      <c r="L452" s="158" t="s">
        <v>1739</v>
      </c>
      <c r="M452" s="156"/>
      <c r="N452" s="156" t="s">
        <v>1754</v>
      </c>
      <c r="O452" s="156" t="s">
        <v>1728</v>
      </c>
      <c r="P452" s="174"/>
      <c r="Q452" s="174"/>
      <c r="R452" s="174"/>
      <c r="S452" s="184"/>
      <c r="T452" s="128">
        <v>1870691.7</v>
      </c>
      <c r="U452" s="129">
        <f>T452</f>
        <v>1870691.7</v>
      </c>
      <c r="V452" s="156"/>
      <c r="W452" s="156">
        <v>2014</v>
      </c>
      <c r="X452" s="217"/>
    </row>
    <row r="453" spans="1:24" s="34" customFormat="1" ht="120.75" customHeight="1">
      <c r="A453" s="156" t="s">
        <v>1291</v>
      </c>
      <c r="B453" s="9" t="s">
        <v>26</v>
      </c>
      <c r="C453" s="173" t="s">
        <v>1230</v>
      </c>
      <c r="D453" s="173" t="s">
        <v>1231</v>
      </c>
      <c r="E453" s="173" t="s">
        <v>1231</v>
      </c>
      <c r="F453" s="173" t="s">
        <v>1234</v>
      </c>
      <c r="G453" s="176" t="s">
        <v>1866</v>
      </c>
      <c r="H453" s="103">
        <v>1</v>
      </c>
      <c r="I453" s="158">
        <v>750000000</v>
      </c>
      <c r="J453" s="181" t="s">
        <v>1628</v>
      </c>
      <c r="K453" s="156" t="s">
        <v>1652</v>
      </c>
      <c r="L453" s="158" t="s">
        <v>1739</v>
      </c>
      <c r="M453" s="156"/>
      <c r="N453" s="156" t="s">
        <v>1754</v>
      </c>
      <c r="O453" s="156" t="s">
        <v>1728</v>
      </c>
      <c r="P453" s="174"/>
      <c r="Q453" s="174"/>
      <c r="R453" s="174"/>
      <c r="S453" s="184"/>
      <c r="T453" s="128">
        <v>645481.25</v>
      </c>
      <c r="U453" s="129">
        <f>T453</f>
        <v>645481.25</v>
      </c>
      <c r="V453" s="156"/>
      <c r="W453" s="156">
        <v>2014</v>
      </c>
      <c r="X453" s="217"/>
    </row>
    <row r="454" spans="1:24" s="34" customFormat="1" ht="120.75" customHeight="1">
      <c r="A454" s="156" t="s">
        <v>1292</v>
      </c>
      <c r="B454" s="9" t="s">
        <v>26</v>
      </c>
      <c r="C454" s="14" t="s">
        <v>1235</v>
      </c>
      <c r="D454" s="14" t="s">
        <v>1236</v>
      </c>
      <c r="E454" s="173" t="s">
        <v>1237</v>
      </c>
      <c r="F454" s="173" t="s">
        <v>1238</v>
      </c>
      <c r="G454" s="173" t="s">
        <v>1858</v>
      </c>
      <c r="H454" s="130">
        <v>0.82</v>
      </c>
      <c r="I454" s="156">
        <v>750000000</v>
      </c>
      <c r="J454" s="181" t="s">
        <v>1628</v>
      </c>
      <c r="K454" s="160" t="s">
        <v>1658</v>
      </c>
      <c r="L454" s="156" t="s">
        <v>1755</v>
      </c>
      <c r="M454" s="156"/>
      <c r="N454" s="156" t="s">
        <v>1636</v>
      </c>
      <c r="O454" s="123" t="s">
        <v>1737</v>
      </c>
      <c r="P454" s="174"/>
      <c r="Q454" s="174"/>
      <c r="R454" s="174"/>
      <c r="S454" s="184"/>
      <c r="T454" s="154">
        <v>9407408</v>
      </c>
      <c r="U454" s="154">
        <f aca="true" t="shared" si="21" ref="U454:U475">T454*1.12</f>
        <v>10536296.96</v>
      </c>
      <c r="V454" s="156"/>
      <c r="W454" s="156" t="s">
        <v>127</v>
      </c>
      <c r="X454" s="217"/>
    </row>
    <row r="455" spans="1:24" s="34" customFormat="1" ht="120.75" customHeight="1">
      <c r="A455" s="156" t="s">
        <v>1293</v>
      </c>
      <c r="B455" s="9" t="s">
        <v>26</v>
      </c>
      <c r="C455" s="173" t="s">
        <v>1239</v>
      </c>
      <c r="D455" s="14" t="s">
        <v>1240</v>
      </c>
      <c r="E455" s="173" t="s">
        <v>1241</v>
      </c>
      <c r="F455" s="173" t="s">
        <v>1242</v>
      </c>
      <c r="G455" s="173" t="s">
        <v>31</v>
      </c>
      <c r="H455" s="130">
        <v>1</v>
      </c>
      <c r="I455" s="156">
        <v>750000000</v>
      </c>
      <c r="J455" s="181" t="s">
        <v>1628</v>
      </c>
      <c r="K455" s="160" t="s">
        <v>1658</v>
      </c>
      <c r="L455" s="156" t="s">
        <v>1705</v>
      </c>
      <c r="M455" s="156"/>
      <c r="N455" s="156" t="s">
        <v>1636</v>
      </c>
      <c r="O455" s="123" t="s">
        <v>1737</v>
      </c>
      <c r="P455" s="174"/>
      <c r="Q455" s="174"/>
      <c r="R455" s="174"/>
      <c r="S455" s="184"/>
      <c r="T455" s="154">
        <v>2770272</v>
      </c>
      <c r="U455" s="154">
        <f t="shared" si="21"/>
        <v>3102704.64</v>
      </c>
      <c r="V455" s="156" t="s">
        <v>1107</v>
      </c>
      <c r="W455" s="156" t="s">
        <v>127</v>
      </c>
      <c r="X455" s="217"/>
    </row>
    <row r="456" spans="1:24" s="34" customFormat="1" ht="120.75" customHeight="1">
      <c r="A456" s="156" t="s">
        <v>1294</v>
      </c>
      <c r="B456" s="9" t="s">
        <v>26</v>
      </c>
      <c r="C456" s="173" t="s">
        <v>1243</v>
      </c>
      <c r="D456" s="14" t="s">
        <v>1244</v>
      </c>
      <c r="E456" s="173" t="s">
        <v>1245</v>
      </c>
      <c r="F456" s="14" t="s">
        <v>1244</v>
      </c>
      <c r="G456" s="173" t="s">
        <v>31</v>
      </c>
      <c r="H456" s="130">
        <v>1</v>
      </c>
      <c r="I456" s="156">
        <v>750000000</v>
      </c>
      <c r="J456" s="181" t="s">
        <v>1628</v>
      </c>
      <c r="K456" s="160" t="s">
        <v>1658</v>
      </c>
      <c r="L456" s="156" t="s">
        <v>1705</v>
      </c>
      <c r="M456" s="156"/>
      <c r="N456" s="156" t="s">
        <v>1636</v>
      </c>
      <c r="O456" s="123" t="s">
        <v>1737</v>
      </c>
      <c r="P456" s="174"/>
      <c r="Q456" s="174"/>
      <c r="R456" s="174"/>
      <c r="S456" s="184"/>
      <c r="T456" s="154">
        <v>5299768.8</v>
      </c>
      <c r="U456" s="154">
        <f t="shared" si="21"/>
        <v>5935741.056000001</v>
      </c>
      <c r="V456" s="156" t="s">
        <v>1107</v>
      </c>
      <c r="W456" s="156" t="s">
        <v>127</v>
      </c>
      <c r="X456" s="217"/>
    </row>
    <row r="457" spans="1:24" s="34" customFormat="1" ht="120.75" customHeight="1">
      <c r="A457" s="156" t="s">
        <v>1295</v>
      </c>
      <c r="B457" s="9" t="s">
        <v>26</v>
      </c>
      <c r="C457" s="173" t="s">
        <v>1239</v>
      </c>
      <c r="D457" s="14" t="s">
        <v>1240</v>
      </c>
      <c r="E457" s="173" t="s">
        <v>1241</v>
      </c>
      <c r="F457" s="173" t="s">
        <v>1242</v>
      </c>
      <c r="G457" s="173" t="s">
        <v>31</v>
      </c>
      <c r="H457" s="130">
        <v>1</v>
      </c>
      <c r="I457" s="156">
        <v>750000000</v>
      </c>
      <c r="J457" s="181" t="s">
        <v>1628</v>
      </c>
      <c r="K457" s="160" t="s">
        <v>1658</v>
      </c>
      <c r="L457" s="156" t="s">
        <v>1706</v>
      </c>
      <c r="M457" s="156"/>
      <c r="N457" s="156" t="s">
        <v>1636</v>
      </c>
      <c r="O457" s="123" t="s">
        <v>1737</v>
      </c>
      <c r="P457" s="174"/>
      <c r="Q457" s="174"/>
      <c r="R457" s="174"/>
      <c r="S457" s="184"/>
      <c r="T457" s="154">
        <v>3778800</v>
      </c>
      <c r="U457" s="154">
        <f t="shared" si="21"/>
        <v>4232256</v>
      </c>
      <c r="V457" s="156"/>
      <c r="W457" s="156" t="s">
        <v>127</v>
      </c>
      <c r="X457" s="217"/>
    </row>
    <row r="458" spans="1:24" s="34" customFormat="1" ht="120.75" customHeight="1">
      <c r="A458" s="156" t="s">
        <v>1296</v>
      </c>
      <c r="B458" s="9" t="s">
        <v>26</v>
      </c>
      <c r="C458" s="173" t="s">
        <v>1243</v>
      </c>
      <c r="D458" s="14" t="s">
        <v>1244</v>
      </c>
      <c r="E458" s="173" t="s">
        <v>1245</v>
      </c>
      <c r="F458" s="14" t="s">
        <v>1244</v>
      </c>
      <c r="G458" s="173" t="s">
        <v>31</v>
      </c>
      <c r="H458" s="130">
        <v>1</v>
      </c>
      <c r="I458" s="156">
        <v>750000000</v>
      </c>
      <c r="J458" s="181" t="s">
        <v>1628</v>
      </c>
      <c r="K458" s="160" t="s">
        <v>1658</v>
      </c>
      <c r="L458" s="156" t="s">
        <v>1706</v>
      </c>
      <c r="M458" s="156"/>
      <c r="N458" s="156" t="s">
        <v>1636</v>
      </c>
      <c r="O458" s="123" t="s">
        <v>1737</v>
      </c>
      <c r="P458" s="174"/>
      <c r="Q458" s="174"/>
      <c r="R458" s="174"/>
      <c r="S458" s="184"/>
      <c r="T458" s="154">
        <v>4992000</v>
      </c>
      <c r="U458" s="154">
        <f t="shared" si="21"/>
        <v>5591040.000000001</v>
      </c>
      <c r="V458" s="156"/>
      <c r="W458" s="156" t="s">
        <v>127</v>
      </c>
      <c r="X458" s="217"/>
    </row>
    <row r="459" spans="1:24" s="34" customFormat="1" ht="120.75" customHeight="1">
      <c r="A459" s="156" t="s">
        <v>1299</v>
      </c>
      <c r="B459" s="9" t="s">
        <v>26</v>
      </c>
      <c r="C459" s="173" t="s">
        <v>1243</v>
      </c>
      <c r="D459" s="14" t="s">
        <v>1244</v>
      </c>
      <c r="E459" s="173" t="s">
        <v>1241</v>
      </c>
      <c r="F459" s="173" t="s">
        <v>1242</v>
      </c>
      <c r="G459" s="173" t="s">
        <v>31</v>
      </c>
      <c r="H459" s="130">
        <v>1</v>
      </c>
      <c r="I459" s="156">
        <v>750000000</v>
      </c>
      <c r="J459" s="181" t="s">
        <v>1628</v>
      </c>
      <c r="K459" s="160" t="s">
        <v>1658</v>
      </c>
      <c r="L459" s="181" t="s">
        <v>1628</v>
      </c>
      <c r="M459" s="156"/>
      <c r="N459" s="156" t="s">
        <v>1636</v>
      </c>
      <c r="O459" s="123" t="s">
        <v>1737</v>
      </c>
      <c r="P459" s="174"/>
      <c r="Q459" s="174"/>
      <c r="R459" s="174"/>
      <c r="S459" s="184"/>
      <c r="T459" s="154">
        <v>12503448</v>
      </c>
      <c r="U459" s="154">
        <f t="shared" si="21"/>
        <v>14003861.760000002</v>
      </c>
      <c r="V459" s="156" t="s">
        <v>1842</v>
      </c>
      <c r="W459" s="156" t="s">
        <v>127</v>
      </c>
      <c r="X459" s="217"/>
    </row>
    <row r="460" spans="1:24" s="34" customFormat="1" ht="120.75" customHeight="1">
      <c r="A460" s="156" t="s">
        <v>1300</v>
      </c>
      <c r="B460" s="9" t="s">
        <v>26</v>
      </c>
      <c r="C460" s="173" t="s">
        <v>1239</v>
      </c>
      <c r="D460" s="14" t="s">
        <v>1240</v>
      </c>
      <c r="E460" s="173" t="s">
        <v>1241</v>
      </c>
      <c r="F460" s="173" t="s">
        <v>1242</v>
      </c>
      <c r="G460" s="173" t="s">
        <v>31</v>
      </c>
      <c r="H460" s="130">
        <v>1</v>
      </c>
      <c r="I460" s="156">
        <v>750000000</v>
      </c>
      <c r="J460" s="181" t="s">
        <v>1628</v>
      </c>
      <c r="K460" s="160" t="s">
        <v>1658</v>
      </c>
      <c r="L460" s="181" t="s">
        <v>1628</v>
      </c>
      <c r="M460" s="156"/>
      <c r="N460" s="156" t="s">
        <v>1636</v>
      </c>
      <c r="O460" s="123" t="s">
        <v>1737</v>
      </c>
      <c r="P460" s="174"/>
      <c r="Q460" s="174"/>
      <c r="R460" s="174"/>
      <c r="S460" s="184"/>
      <c r="T460" s="154">
        <v>4523304</v>
      </c>
      <c r="U460" s="154">
        <f t="shared" si="21"/>
        <v>5066100.48</v>
      </c>
      <c r="V460" s="156" t="s">
        <v>1842</v>
      </c>
      <c r="W460" s="156" t="s">
        <v>1531</v>
      </c>
      <c r="X460" s="217"/>
    </row>
    <row r="461" spans="1:24" s="34" customFormat="1" ht="120.75" customHeight="1">
      <c r="A461" s="156" t="s">
        <v>1301</v>
      </c>
      <c r="B461" s="9" t="s">
        <v>26</v>
      </c>
      <c r="C461" s="173" t="s">
        <v>1246</v>
      </c>
      <c r="D461" s="14" t="s">
        <v>1247</v>
      </c>
      <c r="E461" s="173" t="s">
        <v>1248</v>
      </c>
      <c r="F461" s="173" t="s">
        <v>1249</v>
      </c>
      <c r="G461" s="173" t="s">
        <v>31</v>
      </c>
      <c r="H461" s="130">
        <v>1</v>
      </c>
      <c r="I461" s="156">
        <v>750000000</v>
      </c>
      <c r="J461" s="181" t="s">
        <v>1628</v>
      </c>
      <c r="K461" s="160" t="s">
        <v>1658</v>
      </c>
      <c r="L461" s="156" t="s">
        <v>1705</v>
      </c>
      <c r="M461" s="156"/>
      <c r="N461" s="156" t="s">
        <v>1636</v>
      </c>
      <c r="O461" s="123" t="s">
        <v>1737</v>
      </c>
      <c r="P461" s="174"/>
      <c r="Q461" s="174"/>
      <c r="R461" s="174"/>
      <c r="S461" s="184"/>
      <c r="T461" s="154">
        <v>23709444</v>
      </c>
      <c r="U461" s="154">
        <f t="shared" si="21"/>
        <v>26554577.28</v>
      </c>
      <c r="V461" s="156"/>
      <c r="W461" s="156" t="s">
        <v>127</v>
      </c>
      <c r="X461" s="217"/>
    </row>
    <row r="462" spans="1:24" s="34" customFormat="1" ht="120.75" customHeight="1">
      <c r="A462" s="156" t="s">
        <v>1302</v>
      </c>
      <c r="B462" s="9" t="s">
        <v>26</v>
      </c>
      <c r="C462" s="173" t="s">
        <v>1246</v>
      </c>
      <c r="D462" s="14" t="s">
        <v>1247</v>
      </c>
      <c r="E462" s="173" t="s">
        <v>1248</v>
      </c>
      <c r="F462" s="173" t="s">
        <v>1250</v>
      </c>
      <c r="G462" s="173" t="s">
        <v>31</v>
      </c>
      <c r="H462" s="130">
        <v>1</v>
      </c>
      <c r="I462" s="156">
        <v>750000000</v>
      </c>
      <c r="J462" s="181" t="s">
        <v>1628</v>
      </c>
      <c r="K462" s="160" t="s">
        <v>1658</v>
      </c>
      <c r="L462" s="156" t="s">
        <v>1706</v>
      </c>
      <c r="M462" s="156"/>
      <c r="N462" s="156" t="s">
        <v>1636</v>
      </c>
      <c r="O462" s="123" t="s">
        <v>1737</v>
      </c>
      <c r="P462" s="174"/>
      <c r="Q462" s="174"/>
      <c r="R462" s="174"/>
      <c r="S462" s="184"/>
      <c r="T462" s="154">
        <v>23819700</v>
      </c>
      <c r="U462" s="154">
        <f t="shared" si="21"/>
        <v>26678064.000000004</v>
      </c>
      <c r="V462" s="156"/>
      <c r="W462" s="156" t="s">
        <v>127</v>
      </c>
      <c r="X462" s="217"/>
    </row>
    <row r="463" spans="1:24" s="34" customFormat="1" ht="120.75" customHeight="1">
      <c r="A463" s="156" t="s">
        <v>1303</v>
      </c>
      <c r="B463" s="9" t="s">
        <v>26</v>
      </c>
      <c r="C463" s="173" t="s">
        <v>1251</v>
      </c>
      <c r="D463" s="14" t="s">
        <v>1252</v>
      </c>
      <c r="E463" s="14" t="s">
        <v>1252</v>
      </c>
      <c r="F463" s="173" t="s">
        <v>1253</v>
      </c>
      <c r="G463" s="173" t="s">
        <v>1858</v>
      </c>
      <c r="H463" s="130">
        <v>0.9</v>
      </c>
      <c r="I463" s="156">
        <v>750000000</v>
      </c>
      <c r="J463" s="181" t="s">
        <v>1628</v>
      </c>
      <c r="K463" s="160" t="s">
        <v>1658</v>
      </c>
      <c r="L463" s="156" t="s">
        <v>1705</v>
      </c>
      <c r="M463" s="156"/>
      <c r="N463" s="156" t="s">
        <v>1636</v>
      </c>
      <c r="O463" s="123" t="s">
        <v>1737</v>
      </c>
      <c r="P463" s="174"/>
      <c r="Q463" s="174"/>
      <c r="R463" s="174"/>
      <c r="S463" s="184"/>
      <c r="T463" s="154">
        <v>39824999.99999999</v>
      </c>
      <c r="U463" s="154">
        <f t="shared" si="21"/>
        <v>44603999.99999999</v>
      </c>
      <c r="V463" s="156"/>
      <c r="W463" s="156" t="s">
        <v>127</v>
      </c>
      <c r="X463" s="217"/>
    </row>
    <row r="464" spans="1:24" s="34" customFormat="1" ht="234" customHeight="1">
      <c r="A464" s="156" t="s">
        <v>1305</v>
      </c>
      <c r="B464" s="9" t="s">
        <v>26</v>
      </c>
      <c r="C464" s="173" t="s">
        <v>1251</v>
      </c>
      <c r="D464" s="14" t="s">
        <v>1252</v>
      </c>
      <c r="E464" s="14" t="s">
        <v>1252</v>
      </c>
      <c r="F464" s="173" t="s">
        <v>1255</v>
      </c>
      <c r="G464" s="173" t="s">
        <v>1858</v>
      </c>
      <c r="H464" s="130">
        <v>0.9</v>
      </c>
      <c r="I464" s="156">
        <v>750000000</v>
      </c>
      <c r="J464" s="181" t="s">
        <v>1628</v>
      </c>
      <c r="K464" s="160" t="s">
        <v>1658</v>
      </c>
      <c r="L464" s="156" t="s">
        <v>1706</v>
      </c>
      <c r="M464" s="156"/>
      <c r="N464" s="156" t="s">
        <v>1636</v>
      </c>
      <c r="O464" s="123" t="s">
        <v>1737</v>
      </c>
      <c r="P464" s="174"/>
      <c r="Q464" s="174"/>
      <c r="R464" s="174"/>
      <c r="S464" s="184"/>
      <c r="T464" s="154">
        <v>37800000</v>
      </c>
      <c r="U464" s="154">
        <f t="shared" si="21"/>
        <v>42336000.00000001</v>
      </c>
      <c r="V464" s="156"/>
      <c r="W464" s="156" t="s">
        <v>127</v>
      </c>
      <c r="X464" s="174"/>
    </row>
    <row r="465" spans="1:24" s="34" customFormat="1" ht="234" customHeight="1">
      <c r="A465" s="156" t="s">
        <v>1309</v>
      </c>
      <c r="B465" s="9" t="s">
        <v>26</v>
      </c>
      <c r="C465" s="173" t="s">
        <v>1251</v>
      </c>
      <c r="D465" s="14" t="s">
        <v>1252</v>
      </c>
      <c r="E465" s="14" t="s">
        <v>1252</v>
      </c>
      <c r="F465" s="174" t="s">
        <v>1256</v>
      </c>
      <c r="G465" s="173" t="s">
        <v>1858</v>
      </c>
      <c r="H465" s="130">
        <v>1</v>
      </c>
      <c r="I465" s="156">
        <v>750000000</v>
      </c>
      <c r="J465" s="181" t="s">
        <v>1628</v>
      </c>
      <c r="K465" s="160" t="s">
        <v>1658</v>
      </c>
      <c r="L465" s="181" t="s">
        <v>1628</v>
      </c>
      <c r="M465" s="156"/>
      <c r="N465" s="156" t="s">
        <v>1636</v>
      </c>
      <c r="O465" s="123" t="s">
        <v>1737</v>
      </c>
      <c r="P465" s="174"/>
      <c r="Q465" s="174"/>
      <c r="R465" s="174"/>
      <c r="S465" s="184"/>
      <c r="T465" s="154">
        <v>1970095</v>
      </c>
      <c r="U465" s="154">
        <f t="shared" si="21"/>
        <v>2206506.4000000004</v>
      </c>
      <c r="V465" s="156"/>
      <c r="W465" s="156" t="s">
        <v>127</v>
      </c>
      <c r="X465" s="174"/>
    </row>
    <row r="466" spans="1:24" s="34" customFormat="1" ht="234" customHeight="1">
      <c r="A466" s="156" t="s">
        <v>1312</v>
      </c>
      <c r="B466" s="9" t="s">
        <v>26</v>
      </c>
      <c r="C466" s="173" t="s">
        <v>1257</v>
      </c>
      <c r="D466" s="36" t="s">
        <v>1258</v>
      </c>
      <c r="E466" s="174" t="s">
        <v>1259</v>
      </c>
      <c r="F466" s="174" t="s">
        <v>1260</v>
      </c>
      <c r="G466" s="180" t="s">
        <v>1866</v>
      </c>
      <c r="H466" s="130">
        <v>1</v>
      </c>
      <c r="I466" s="156">
        <v>750000000</v>
      </c>
      <c r="J466" s="181" t="s">
        <v>1628</v>
      </c>
      <c r="K466" s="160" t="s">
        <v>1658</v>
      </c>
      <c r="L466" s="181" t="s">
        <v>1628</v>
      </c>
      <c r="M466" s="156"/>
      <c r="N466" s="156" t="s">
        <v>1756</v>
      </c>
      <c r="O466" s="123" t="s">
        <v>1737</v>
      </c>
      <c r="P466" s="174"/>
      <c r="Q466" s="174"/>
      <c r="R466" s="174"/>
      <c r="S466" s="184"/>
      <c r="T466" s="154">
        <v>4779048.21</v>
      </c>
      <c r="U466" s="154">
        <f t="shared" si="21"/>
        <v>5352533.995200001</v>
      </c>
      <c r="V466" s="156"/>
      <c r="W466" s="156" t="s">
        <v>127</v>
      </c>
      <c r="X466" s="174"/>
    </row>
    <row r="467" spans="1:24" s="34" customFormat="1" ht="234" customHeight="1">
      <c r="A467" s="156" t="s">
        <v>1313</v>
      </c>
      <c r="B467" s="9" t="s">
        <v>26</v>
      </c>
      <c r="C467" s="173" t="s">
        <v>1261</v>
      </c>
      <c r="D467" s="36" t="s">
        <v>1258</v>
      </c>
      <c r="E467" s="174" t="s">
        <v>1259</v>
      </c>
      <c r="F467" s="174" t="s">
        <v>1262</v>
      </c>
      <c r="G467" s="180" t="s">
        <v>1866</v>
      </c>
      <c r="H467" s="130">
        <v>1</v>
      </c>
      <c r="I467" s="156">
        <v>750000000</v>
      </c>
      <c r="J467" s="181" t="s">
        <v>1628</v>
      </c>
      <c r="K467" s="160" t="s">
        <v>1658</v>
      </c>
      <c r="L467" s="181" t="s">
        <v>1628</v>
      </c>
      <c r="M467" s="156"/>
      <c r="N467" s="156" t="s">
        <v>1756</v>
      </c>
      <c r="O467" s="123" t="s">
        <v>1737</v>
      </c>
      <c r="P467" s="174"/>
      <c r="Q467" s="174"/>
      <c r="R467" s="174"/>
      <c r="S467" s="184"/>
      <c r="T467" s="154">
        <v>1265535</v>
      </c>
      <c r="U467" s="154">
        <f t="shared" si="21"/>
        <v>1417399.2000000002</v>
      </c>
      <c r="V467" s="156"/>
      <c r="W467" s="156" t="s">
        <v>127</v>
      </c>
      <c r="X467" s="174"/>
    </row>
    <row r="468" spans="1:24" s="34" customFormat="1" ht="234" customHeight="1">
      <c r="A468" s="156" t="s">
        <v>1314</v>
      </c>
      <c r="B468" s="9" t="s">
        <v>26</v>
      </c>
      <c r="C468" s="173" t="s">
        <v>1263</v>
      </c>
      <c r="D468" s="36" t="s">
        <v>1264</v>
      </c>
      <c r="E468" s="36" t="s">
        <v>1264</v>
      </c>
      <c r="F468" s="173" t="s">
        <v>1265</v>
      </c>
      <c r="G468" s="173" t="s">
        <v>1858</v>
      </c>
      <c r="H468" s="130">
        <v>0.8</v>
      </c>
      <c r="I468" s="156">
        <v>750000000</v>
      </c>
      <c r="J468" s="181" t="s">
        <v>1628</v>
      </c>
      <c r="K468" s="160" t="s">
        <v>1658</v>
      </c>
      <c r="L468" s="156" t="s">
        <v>1757</v>
      </c>
      <c r="M468" s="156"/>
      <c r="N468" s="156" t="s">
        <v>1758</v>
      </c>
      <c r="O468" s="123" t="s">
        <v>1737</v>
      </c>
      <c r="P468" s="174"/>
      <c r="Q468" s="174"/>
      <c r="R468" s="174"/>
      <c r="S468" s="184"/>
      <c r="T468" s="154">
        <v>22332000</v>
      </c>
      <c r="U468" s="154">
        <f t="shared" si="21"/>
        <v>25011840.000000004</v>
      </c>
      <c r="V468" s="156"/>
      <c r="W468" s="156" t="s">
        <v>127</v>
      </c>
      <c r="X468" s="174"/>
    </row>
    <row r="469" spans="1:24" s="34" customFormat="1" ht="234" customHeight="1">
      <c r="A469" s="156" t="s">
        <v>1315</v>
      </c>
      <c r="B469" s="9" t="s">
        <v>26</v>
      </c>
      <c r="C469" s="173" t="s">
        <v>1263</v>
      </c>
      <c r="D469" s="36" t="s">
        <v>1264</v>
      </c>
      <c r="E469" s="36" t="s">
        <v>1264</v>
      </c>
      <c r="F469" s="173" t="s">
        <v>1266</v>
      </c>
      <c r="G469" s="173" t="s">
        <v>1858</v>
      </c>
      <c r="H469" s="130">
        <v>0.8</v>
      </c>
      <c r="I469" s="156">
        <v>750000000</v>
      </c>
      <c r="J469" s="181" t="s">
        <v>1628</v>
      </c>
      <c r="K469" s="160" t="s">
        <v>1658</v>
      </c>
      <c r="L469" s="156" t="s">
        <v>1759</v>
      </c>
      <c r="M469" s="156"/>
      <c r="N469" s="156" t="s">
        <v>1758</v>
      </c>
      <c r="O469" s="123" t="s">
        <v>1737</v>
      </c>
      <c r="P469" s="174"/>
      <c r="Q469" s="174"/>
      <c r="R469" s="174"/>
      <c r="S469" s="184"/>
      <c r="T469" s="154">
        <v>2320600</v>
      </c>
      <c r="U469" s="154">
        <f t="shared" si="21"/>
        <v>2599072.0000000005</v>
      </c>
      <c r="V469" s="156"/>
      <c r="W469" s="156" t="s">
        <v>127</v>
      </c>
      <c r="X469" s="174"/>
    </row>
    <row r="470" spans="1:24" s="34" customFormat="1" ht="234" customHeight="1">
      <c r="A470" s="156" t="s">
        <v>1316</v>
      </c>
      <c r="B470" s="9" t="s">
        <v>26</v>
      </c>
      <c r="C470" s="173" t="s">
        <v>1263</v>
      </c>
      <c r="D470" s="36" t="s">
        <v>1264</v>
      </c>
      <c r="E470" s="36" t="s">
        <v>1264</v>
      </c>
      <c r="F470" s="173" t="s">
        <v>1267</v>
      </c>
      <c r="G470" s="173" t="s">
        <v>1858</v>
      </c>
      <c r="H470" s="130">
        <v>0.8</v>
      </c>
      <c r="I470" s="156">
        <v>750000000</v>
      </c>
      <c r="J470" s="181" t="s">
        <v>1628</v>
      </c>
      <c r="K470" s="160" t="s">
        <v>1658</v>
      </c>
      <c r="L470" s="156" t="s">
        <v>1760</v>
      </c>
      <c r="M470" s="156"/>
      <c r="N470" s="156" t="s">
        <v>1758</v>
      </c>
      <c r="O470" s="123" t="s">
        <v>1737</v>
      </c>
      <c r="P470" s="174"/>
      <c r="Q470" s="174"/>
      <c r="R470" s="174"/>
      <c r="S470" s="184"/>
      <c r="T470" s="154">
        <v>3324400</v>
      </c>
      <c r="U470" s="154">
        <f t="shared" si="21"/>
        <v>3723328.0000000005</v>
      </c>
      <c r="V470" s="156"/>
      <c r="W470" s="156" t="s">
        <v>127</v>
      </c>
      <c r="X470" s="174"/>
    </row>
    <row r="471" spans="1:24" s="34" customFormat="1" ht="234" customHeight="1">
      <c r="A471" s="156" t="s">
        <v>1317</v>
      </c>
      <c r="B471" s="9" t="s">
        <v>26</v>
      </c>
      <c r="C471" s="173" t="s">
        <v>1263</v>
      </c>
      <c r="D471" s="36" t="s">
        <v>1264</v>
      </c>
      <c r="E471" s="36" t="s">
        <v>1264</v>
      </c>
      <c r="F471" s="173" t="s">
        <v>1268</v>
      </c>
      <c r="G471" s="173" t="s">
        <v>1858</v>
      </c>
      <c r="H471" s="130">
        <v>0.8</v>
      </c>
      <c r="I471" s="156">
        <v>750000000</v>
      </c>
      <c r="J471" s="181" t="s">
        <v>1628</v>
      </c>
      <c r="K471" s="160" t="s">
        <v>1658</v>
      </c>
      <c r="L471" s="156" t="s">
        <v>1761</v>
      </c>
      <c r="M471" s="156"/>
      <c r="N471" s="156" t="s">
        <v>1758</v>
      </c>
      <c r="O471" s="123" t="s">
        <v>1737</v>
      </c>
      <c r="P471" s="174"/>
      <c r="Q471" s="174"/>
      <c r="R471" s="174"/>
      <c r="S471" s="184"/>
      <c r="T471" s="154">
        <v>4418500</v>
      </c>
      <c r="U471" s="154">
        <f t="shared" si="21"/>
        <v>4948720.000000001</v>
      </c>
      <c r="V471" s="156"/>
      <c r="W471" s="156" t="s">
        <v>127</v>
      </c>
      <c r="X471" s="174"/>
    </row>
    <row r="472" spans="1:24" s="34" customFormat="1" ht="234" customHeight="1">
      <c r="A472" s="156" t="s">
        <v>1318</v>
      </c>
      <c r="B472" s="9" t="s">
        <v>26</v>
      </c>
      <c r="C472" s="173" t="s">
        <v>1263</v>
      </c>
      <c r="D472" s="36" t="s">
        <v>1264</v>
      </c>
      <c r="E472" s="36" t="s">
        <v>1264</v>
      </c>
      <c r="F472" s="173" t="s">
        <v>1269</v>
      </c>
      <c r="G472" s="173" t="s">
        <v>1858</v>
      </c>
      <c r="H472" s="130">
        <v>0.8</v>
      </c>
      <c r="I472" s="156">
        <v>750000000</v>
      </c>
      <c r="J472" s="181" t="s">
        <v>1628</v>
      </c>
      <c r="K472" s="160" t="s">
        <v>1658</v>
      </c>
      <c r="L472" s="156" t="s">
        <v>1762</v>
      </c>
      <c r="M472" s="156"/>
      <c r="N472" s="156" t="s">
        <v>1758</v>
      </c>
      <c r="O472" s="123" t="s">
        <v>1737</v>
      </c>
      <c r="P472" s="174"/>
      <c r="Q472" s="174"/>
      <c r="R472" s="174"/>
      <c r="S472" s="184"/>
      <c r="T472" s="154">
        <v>2320600</v>
      </c>
      <c r="U472" s="154">
        <f t="shared" si="21"/>
        <v>2599072.0000000005</v>
      </c>
      <c r="V472" s="156"/>
      <c r="W472" s="156" t="s">
        <v>127</v>
      </c>
      <c r="X472" s="174"/>
    </row>
    <row r="473" spans="1:24" s="34" customFormat="1" ht="234" customHeight="1">
      <c r="A473" s="156" t="s">
        <v>1319</v>
      </c>
      <c r="B473" s="9" t="s">
        <v>26</v>
      </c>
      <c r="C473" s="173" t="s">
        <v>1263</v>
      </c>
      <c r="D473" s="36" t="s">
        <v>1264</v>
      </c>
      <c r="E473" s="36" t="s">
        <v>1264</v>
      </c>
      <c r="F473" s="173" t="s">
        <v>1270</v>
      </c>
      <c r="G473" s="173" t="s">
        <v>1858</v>
      </c>
      <c r="H473" s="130">
        <v>0.8</v>
      </c>
      <c r="I473" s="156">
        <v>750000000</v>
      </c>
      <c r="J473" s="181" t="s">
        <v>1628</v>
      </c>
      <c r="K473" s="160" t="s">
        <v>1658</v>
      </c>
      <c r="L473" s="156" t="s">
        <v>1763</v>
      </c>
      <c r="M473" s="156"/>
      <c r="N473" s="156" t="s">
        <v>1758</v>
      </c>
      <c r="O473" s="123" t="s">
        <v>1737</v>
      </c>
      <c r="P473" s="174"/>
      <c r="Q473" s="174"/>
      <c r="R473" s="174"/>
      <c r="S473" s="184"/>
      <c r="T473" s="154">
        <v>8089000</v>
      </c>
      <c r="U473" s="154">
        <f t="shared" si="21"/>
        <v>9059680</v>
      </c>
      <c r="V473" s="156"/>
      <c r="W473" s="156" t="s">
        <v>127</v>
      </c>
      <c r="X473" s="174"/>
    </row>
    <row r="474" spans="1:24" s="34" customFormat="1" ht="234" customHeight="1">
      <c r="A474" s="156" t="s">
        <v>1320</v>
      </c>
      <c r="B474" s="9" t="s">
        <v>26</v>
      </c>
      <c r="C474" s="173" t="s">
        <v>1263</v>
      </c>
      <c r="D474" s="36" t="s">
        <v>1264</v>
      </c>
      <c r="E474" s="36" t="s">
        <v>1264</v>
      </c>
      <c r="F474" s="173" t="s">
        <v>1271</v>
      </c>
      <c r="G474" s="173" t="s">
        <v>1858</v>
      </c>
      <c r="H474" s="130">
        <v>0.8</v>
      </c>
      <c r="I474" s="156">
        <v>750000000</v>
      </c>
      <c r="J474" s="181" t="s">
        <v>1628</v>
      </c>
      <c r="K474" s="160" t="s">
        <v>1658</v>
      </c>
      <c r="L474" s="181" t="s">
        <v>1628</v>
      </c>
      <c r="M474" s="156"/>
      <c r="N474" s="156" t="s">
        <v>1636</v>
      </c>
      <c r="O474" s="123" t="s">
        <v>1737</v>
      </c>
      <c r="P474" s="174"/>
      <c r="Q474" s="174"/>
      <c r="R474" s="174"/>
      <c r="S474" s="184"/>
      <c r="T474" s="154">
        <v>485879</v>
      </c>
      <c r="U474" s="154">
        <f t="shared" si="21"/>
        <v>544184.4800000001</v>
      </c>
      <c r="V474" s="156"/>
      <c r="W474" s="156" t="s">
        <v>127</v>
      </c>
      <c r="X474" s="174"/>
    </row>
    <row r="475" spans="1:24" s="34" customFormat="1" ht="219" customHeight="1">
      <c r="A475" s="156" t="s">
        <v>1321</v>
      </c>
      <c r="B475" s="9" t="s">
        <v>26</v>
      </c>
      <c r="C475" s="221" t="s">
        <v>1273</v>
      </c>
      <c r="D475" s="237" t="s">
        <v>1274</v>
      </c>
      <c r="E475" s="237" t="s">
        <v>1274</v>
      </c>
      <c r="F475" s="175"/>
      <c r="G475" s="173" t="s">
        <v>1858</v>
      </c>
      <c r="H475" s="138">
        <v>1</v>
      </c>
      <c r="I475" s="95">
        <v>750000000</v>
      </c>
      <c r="J475" s="181" t="s">
        <v>1628</v>
      </c>
      <c r="K475" s="160" t="s">
        <v>1658</v>
      </c>
      <c r="L475" s="181" t="s">
        <v>1628</v>
      </c>
      <c r="M475" s="156"/>
      <c r="N475" s="156" t="s">
        <v>1636</v>
      </c>
      <c r="O475" s="61" t="s">
        <v>1764</v>
      </c>
      <c r="P475" s="174"/>
      <c r="Q475" s="174"/>
      <c r="R475" s="174"/>
      <c r="S475" s="184"/>
      <c r="T475" s="132">
        <v>10420000</v>
      </c>
      <c r="U475" s="132">
        <f t="shared" si="21"/>
        <v>11670400.000000002</v>
      </c>
      <c r="V475" s="96"/>
      <c r="W475" s="95" t="s">
        <v>157</v>
      </c>
      <c r="X475" s="174"/>
    </row>
    <row r="476" spans="1:24" s="34" customFormat="1" ht="219" customHeight="1">
      <c r="A476" s="156" t="s">
        <v>1322</v>
      </c>
      <c r="B476" s="9" t="s">
        <v>26</v>
      </c>
      <c r="C476" s="236" t="s">
        <v>1275</v>
      </c>
      <c r="D476" s="237" t="s">
        <v>1276</v>
      </c>
      <c r="E476" s="237" t="s">
        <v>1276</v>
      </c>
      <c r="F476" s="175"/>
      <c r="G476" s="173" t="s">
        <v>1866</v>
      </c>
      <c r="H476" s="138">
        <v>1</v>
      </c>
      <c r="I476" s="95">
        <v>750000000</v>
      </c>
      <c r="J476" s="181" t="s">
        <v>1628</v>
      </c>
      <c r="K476" s="160" t="s">
        <v>1658</v>
      </c>
      <c r="L476" s="47" t="s">
        <v>1765</v>
      </c>
      <c r="M476" s="96"/>
      <c r="N476" s="156" t="s">
        <v>1636</v>
      </c>
      <c r="O476" s="61" t="s">
        <v>1764</v>
      </c>
      <c r="P476" s="174"/>
      <c r="Q476" s="174"/>
      <c r="R476" s="174"/>
      <c r="S476" s="184"/>
      <c r="T476" s="132">
        <v>3392857</v>
      </c>
      <c r="U476" s="132">
        <v>3799999.84</v>
      </c>
      <c r="V476" s="96"/>
      <c r="W476" s="95" t="s">
        <v>157</v>
      </c>
      <c r="X476" s="174"/>
    </row>
    <row r="477" spans="1:24" s="34" customFormat="1" ht="219" customHeight="1">
      <c r="A477" s="156" t="s">
        <v>1323</v>
      </c>
      <c r="B477" s="9" t="s">
        <v>26</v>
      </c>
      <c r="C477" s="38" t="s">
        <v>1324</v>
      </c>
      <c r="D477" s="237" t="s">
        <v>1325</v>
      </c>
      <c r="E477" s="39" t="s">
        <v>1326</v>
      </c>
      <c r="F477" s="191"/>
      <c r="G477" s="191" t="s">
        <v>31</v>
      </c>
      <c r="H477" s="138">
        <v>1</v>
      </c>
      <c r="I477" s="95">
        <v>750000000</v>
      </c>
      <c r="J477" s="181" t="s">
        <v>1628</v>
      </c>
      <c r="K477" s="160" t="s">
        <v>1658</v>
      </c>
      <c r="L477" s="181" t="s">
        <v>1628</v>
      </c>
      <c r="M477" s="156"/>
      <c r="N477" s="156" t="s">
        <v>1636</v>
      </c>
      <c r="O477" s="61" t="s">
        <v>1764</v>
      </c>
      <c r="P477" s="174"/>
      <c r="Q477" s="174"/>
      <c r="R477" s="174"/>
      <c r="S477" s="184"/>
      <c r="T477" s="132">
        <v>1277445</v>
      </c>
      <c r="U477" s="132">
        <v>1430738.4</v>
      </c>
      <c r="V477" s="156" t="s">
        <v>1842</v>
      </c>
      <c r="W477" s="95" t="s">
        <v>157</v>
      </c>
      <c r="X477" s="174"/>
    </row>
    <row r="478" spans="1:24" s="34" customFormat="1" ht="219" customHeight="1">
      <c r="A478" s="156" t="s">
        <v>1327</v>
      </c>
      <c r="B478" s="9" t="s">
        <v>26</v>
      </c>
      <c r="C478" s="40" t="s">
        <v>1328</v>
      </c>
      <c r="D478" s="237" t="s">
        <v>1329</v>
      </c>
      <c r="E478" s="39" t="s">
        <v>1330</v>
      </c>
      <c r="F478" s="191"/>
      <c r="G478" s="191" t="s">
        <v>1866</v>
      </c>
      <c r="H478" s="138">
        <v>1</v>
      </c>
      <c r="I478" s="95">
        <v>750000000</v>
      </c>
      <c r="J478" s="181" t="s">
        <v>1628</v>
      </c>
      <c r="K478" s="160" t="s">
        <v>1658</v>
      </c>
      <c r="L478" s="181" t="s">
        <v>1628</v>
      </c>
      <c r="M478" s="156"/>
      <c r="N478" s="156" t="s">
        <v>1636</v>
      </c>
      <c r="O478" s="61" t="s">
        <v>1764</v>
      </c>
      <c r="P478" s="174"/>
      <c r="Q478" s="174"/>
      <c r="R478" s="174"/>
      <c r="S478" s="184"/>
      <c r="T478" s="132">
        <v>3576632</v>
      </c>
      <c r="U478" s="132">
        <v>4005827.84</v>
      </c>
      <c r="V478" s="96"/>
      <c r="W478" s="95" t="s">
        <v>157</v>
      </c>
      <c r="X478" s="174"/>
    </row>
    <row r="479" spans="1:24" s="34" customFormat="1" ht="219" customHeight="1">
      <c r="A479" s="156" t="s">
        <v>1331</v>
      </c>
      <c r="B479" s="9" t="s">
        <v>26</v>
      </c>
      <c r="C479" s="40" t="s">
        <v>1332</v>
      </c>
      <c r="D479" s="237" t="s">
        <v>1329</v>
      </c>
      <c r="E479" s="39" t="s">
        <v>1333</v>
      </c>
      <c r="F479" s="191"/>
      <c r="G479" s="191" t="s">
        <v>1866</v>
      </c>
      <c r="H479" s="138">
        <v>1</v>
      </c>
      <c r="I479" s="95">
        <v>750000000</v>
      </c>
      <c r="J479" s="181" t="s">
        <v>1628</v>
      </c>
      <c r="K479" s="160" t="s">
        <v>1658</v>
      </c>
      <c r="L479" s="181" t="s">
        <v>1628</v>
      </c>
      <c r="M479" s="156"/>
      <c r="N479" s="156" t="s">
        <v>1636</v>
      </c>
      <c r="O479" s="61" t="s">
        <v>1764</v>
      </c>
      <c r="P479" s="174"/>
      <c r="Q479" s="174"/>
      <c r="R479" s="174"/>
      <c r="S479" s="184"/>
      <c r="T479" s="132">
        <v>180300</v>
      </c>
      <c r="U479" s="132">
        <f>T479*1.12</f>
        <v>201936.00000000003</v>
      </c>
      <c r="V479" s="96"/>
      <c r="W479" s="95" t="s">
        <v>157</v>
      </c>
      <c r="X479" s="174"/>
    </row>
    <row r="480" spans="1:24" s="34" customFormat="1" ht="219" customHeight="1">
      <c r="A480" s="156" t="s">
        <v>1334</v>
      </c>
      <c r="B480" s="9" t="s">
        <v>26</v>
      </c>
      <c r="C480" s="190" t="s">
        <v>1335</v>
      </c>
      <c r="D480" s="18" t="s">
        <v>1336</v>
      </c>
      <c r="E480" s="18" t="s">
        <v>1337</v>
      </c>
      <c r="F480" s="18"/>
      <c r="G480" s="191" t="s">
        <v>1866</v>
      </c>
      <c r="H480" s="135">
        <v>0.9</v>
      </c>
      <c r="I480" s="153">
        <v>750000000</v>
      </c>
      <c r="J480" s="181" t="s">
        <v>1628</v>
      </c>
      <c r="K480" s="160" t="s">
        <v>1658</v>
      </c>
      <c r="L480" s="181" t="s">
        <v>1628</v>
      </c>
      <c r="M480" s="156"/>
      <c r="N480" s="156" t="s">
        <v>1636</v>
      </c>
      <c r="O480" s="153" t="s">
        <v>1766</v>
      </c>
      <c r="P480" s="174"/>
      <c r="Q480" s="174"/>
      <c r="R480" s="174"/>
      <c r="S480" s="184"/>
      <c r="T480" s="132">
        <v>385200</v>
      </c>
      <c r="U480" s="132">
        <f aca="true" t="shared" si="22" ref="U480:U486">T480*1.12</f>
        <v>431424.00000000006</v>
      </c>
      <c r="V480" s="161"/>
      <c r="W480" s="161" t="s">
        <v>157</v>
      </c>
      <c r="X480" s="174"/>
    </row>
    <row r="481" spans="1:24" s="34" customFormat="1" ht="219" customHeight="1">
      <c r="A481" s="156" t="s">
        <v>1338</v>
      </c>
      <c r="B481" s="9" t="s">
        <v>26</v>
      </c>
      <c r="C481" s="204" t="s">
        <v>1339</v>
      </c>
      <c r="D481" s="175" t="s">
        <v>1340</v>
      </c>
      <c r="E481" s="175" t="s">
        <v>1341</v>
      </c>
      <c r="F481" s="175"/>
      <c r="G481" s="175" t="s">
        <v>1858</v>
      </c>
      <c r="H481" s="135">
        <v>0</v>
      </c>
      <c r="I481" s="153">
        <v>750000000</v>
      </c>
      <c r="J481" s="181" t="s">
        <v>1628</v>
      </c>
      <c r="K481" s="160" t="s">
        <v>1658</v>
      </c>
      <c r="L481" s="181" t="s">
        <v>1628</v>
      </c>
      <c r="M481" s="156"/>
      <c r="N481" s="156" t="s">
        <v>1636</v>
      </c>
      <c r="O481" s="153" t="s">
        <v>1766</v>
      </c>
      <c r="P481" s="174"/>
      <c r="Q481" s="174"/>
      <c r="R481" s="174"/>
      <c r="S481" s="184"/>
      <c r="T481" s="132">
        <v>32431000</v>
      </c>
      <c r="U481" s="132">
        <f t="shared" si="22"/>
        <v>36322720</v>
      </c>
      <c r="V481" s="161"/>
      <c r="W481" s="161" t="s">
        <v>157</v>
      </c>
      <c r="X481" s="174"/>
    </row>
    <row r="482" spans="1:24" s="34" customFormat="1" ht="219" customHeight="1">
      <c r="A482" s="156" t="s">
        <v>1342</v>
      </c>
      <c r="B482" s="9" t="s">
        <v>26</v>
      </c>
      <c r="C482" s="204" t="s">
        <v>1339</v>
      </c>
      <c r="D482" s="175" t="s">
        <v>1340</v>
      </c>
      <c r="E482" s="175" t="s">
        <v>1341</v>
      </c>
      <c r="F482" s="175"/>
      <c r="G482" s="175" t="s">
        <v>1858</v>
      </c>
      <c r="H482" s="135">
        <v>0</v>
      </c>
      <c r="I482" s="153">
        <v>750000000</v>
      </c>
      <c r="J482" s="181" t="s">
        <v>1628</v>
      </c>
      <c r="K482" s="160" t="s">
        <v>1658</v>
      </c>
      <c r="L482" s="144" t="s">
        <v>1767</v>
      </c>
      <c r="M482" s="154"/>
      <c r="N482" s="156" t="s">
        <v>1636</v>
      </c>
      <c r="O482" s="153" t="s">
        <v>1768</v>
      </c>
      <c r="P482" s="174"/>
      <c r="Q482" s="174"/>
      <c r="R482" s="174"/>
      <c r="S482" s="184"/>
      <c r="T482" s="132">
        <v>3133694</v>
      </c>
      <c r="U482" s="132">
        <f t="shared" si="22"/>
        <v>3509737.2800000003</v>
      </c>
      <c r="V482" s="161"/>
      <c r="W482" s="161" t="s">
        <v>157</v>
      </c>
      <c r="X482" s="174"/>
    </row>
    <row r="483" spans="1:24" s="34" customFormat="1" ht="219" customHeight="1">
      <c r="A483" s="156" t="s">
        <v>1343</v>
      </c>
      <c r="B483" s="9" t="s">
        <v>26</v>
      </c>
      <c r="C483" s="204" t="s">
        <v>1339</v>
      </c>
      <c r="D483" s="175" t="s">
        <v>1340</v>
      </c>
      <c r="E483" s="175" t="s">
        <v>1341</v>
      </c>
      <c r="F483" s="175"/>
      <c r="G483" s="175" t="s">
        <v>1858</v>
      </c>
      <c r="H483" s="135">
        <v>0</v>
      </c>
      <c r="I483" s="153">
        <v>750000000</v>
      </c>
      <c r="J483" s="181" t="s">
        <v>1628</v>
      </c>
      <c r="K483" s="160" t="s">
        <v>1658</v>
      </c>
      <c r="L483" s="144" t="s">
        <v>1757</v>
      </c>
      <c r="M483" s="154"/>
      <c r="N483" s="156" t="s">
        <v>1636</v>
      </c>
      <c r="O483" s="153" t="s">
        <v>1768</v>
      </c>
      <c r="P483" s="174"/>
      <c r="Q483" s="174"/>
      <c r="R483" s="174"/>
      <c r="S483" s="184"/>
      <c r="T483" s="132">
        <v>1566847</v>
      </c>
      <c r="U483" s="132">
        <f t="shared" si="22"/>
        <v>1754868.6400000001</v>
      </c>
      <c r="V483" s="161"/>
      <c r="W483" s="161" t="s">
        <v>157</v>
      </c>
      <c r="X483" s="174"/>
    </row>
    <row r="484" spans="1:24" s="34" customFormat="1" ht="219" customHeight="1">
      <c r="A484" s="156" t="s">
        <v>1344</v>
      </c>
      <c r="B484" s="9" t="s">
        <v>26</v>
      </c>
      <c r="C484" s="204" t="s">
        <v>1339</v>
      </c>
      <c r="D484" s="175" t="s">
        <v>1340</v>
      </c>
      <c r="E484" s="175" t="s">
        <v>1341</v>
      </c>
      <c r="F484" s="175"/>
      <c r="G484" s="175" t="s">
        <v>1858</v>
      </c>
      <c r="H484" s="135">
        <v>0</v>
      </c>
      <c r="I484" s="153">
        <v>750000000</v>
      </c>
      <c r="J484" s="181" t="s">
        <v>1628</v>
      </c>
      <c r="K484" s="160" t="s">
        <v>1658</v>
      </c>
      <c r="L484" s="144" t="s">
        <v>1769</v>
      </c>
      <c r="M484" s="154"/>
      <c r="N484" s="156" t="s">
        <v>1636</v>
      </c>
      <c r="O484" s="153" t="s">
        <v>1768</v>
      </c>
      <c r="P484" s="174"/>
      <c r="Q484" s="174"/>
      <c r="R484" s="174"/>
      <c r="S484" s="184"/>
      <c r="T484" s="132">
        <v>3133694</v>
      </c>
      <c r="U484" s="132">
        <f t="shared" si="22"/>
        <v>3509737.2800000003</v>
      </c>
      <c r="V484" s="161"/>
      <c r="W484" s="161" t="s">
        <v>157</v>
      </c>
      <c r="X484" s="174"/>
    </row>
    <row r="485" spans="1:24" s="34" customFormat="1" ht="219" customHeight="1">
      <c r="A485" s="156" t="s">
        <v>1345</v>
      </c>
      <c r="B485" s="9" t="s">
        <v>26</v>
      </c>
      <c r="C485" s="204" t="s">
        <v>1339</v>
      </c>
      <c r="D485" s="175" t="s">
        <v>1340</v>
      </c>
      <c r="E485" s="175" t="s">
        <v>1341</v>
      </c>
      <c r="F485" s="175"/>
      <c r="G485" s="175" t="s">
        <v>1858</v>
      </c>
      <c r="H485" s="135">
        <v>0</v>
      </c>
      <c r="I485" s="153">
        <v>750000000</v>
      </c>
      <c r="J485" s="181" t="s">
        <v>1628</v>
      </c>
      <c r="K485" s="160" t="s">
        <v>1658</v>
      </c>
      <c r="L485" s="144" t="s">
        <v>1770</v>
      </c>
      <c r="M485" s="154"/>
      <c r="N485" s="156" t="s">
        <v>1636</v>
      </c>
      <c r="O485" s="153" t="s">
        <v>1768</v>
      </c>
      <c r="P485" s="174"/>
      <c r="Q485" s="174"/>
      <c r="R485" s="174"/>
      <c r="S485" s="184"/>
      <c r="T485" s="132">
        <v>1566847</v>
      </c>
      <c r="U485" s="132">
        <f t="shared" si="22"/>
        <v>1754868.6400000001</v>
      </c>
      <c r="V485" s="161"/>
      <c r="W485" s="161" t="s">
        <v>157</v>
      </c>
      <c r="X485" s="174"/>
    </row>
    <row r="486" spans="1:24" s="34" customFormat="1" ht="120.75" customHeight="1">
      <c r="A486" s="156" t="s">
        <v>1346</v>
      </c>
      <c r="B486" s="9" t="s">
        <v>26</v>
      </c>
      <c r="C486" s="204" t="s">
        <v>1339</v>
      </c>
      <c r="D486" s="175" t="s">
        <v>1340</v>
      </c>
      <c r="E486" s="175" t="s">
        <v>1341</v>
      </c>
      <c r="F486" s="175"/>
      <c r="G486" s="175" t="s">
        <v>1858</v>
      </c>
      <c r="H486" s="135">
        <v>0</v>
      </c>
      <c r="I486" s="153">
        <v>750000000</v>
      </c>
      <c r="J486" s="181" t="s">
        <v>1628</v>
      </c>
      <c r="K486" s="160" t="s">
        <v>1658</v>
      </c>
      <c r="L486" s="144" t="s">
        <v>1771</v>
      </c>
      <c r="M486" s="154"/>
      <c r="N486" s="156" t="s">
        <v>1636</v>
      </c>
      <c r="O486" s="153" t="s">
        <v>1768</v>
      </c>
      <c r="P486" s="175"/>
      <c r="Q486" s="187" t="s">
        <v>61</v>
      </c>
      <c r="R486" s="187"/>
      <c r="S486" s="187"/>
      <c r="T486" s="132">
        <v>4700542</v>
      </c>
      <c r="U486" s="132">
        <f t="shared" si="22"/>
        <v>5264607.04</v>
      </c>
      <c r="V486" s="161"/>
      <c r="W486" s="161" t="s">
        <v>157</v>
      </c>
      <c r="X486" s="173"/>
    </row>
    <row r="487" spans="1:24" s="34" customFormat="1" ht="120.75" customHeight="1">
      <c r="A487" s="156" t="s">
        <v>1347</v>
      </c>
      <c r="B487" s="9" t="s">
        <v>26</v>
      </c>
      <c r="C487" s="175" t="s">
        <v>1348</v>
      </c>
      <c r="D487" s="175" t="s">
        <v>1349</v>
      </c>
      <c r="E487" s="175" t="s">
        <v>1350</v>
      </c>
      <c r="F487" s="175" t="s">
        <v>1351</v>
      </c>
      <c r="G487" s="188" t="s">
        <v>31</v>
      </c>
      <c r="H487" s="135">
        <v>1</v>
      </c>
      <c r="I487" s="153">
        <v>750000000</v>
      </c>
      <c r="J487" s="181" t="s">
        <v>1628</v>
      </c>
      <c r="K487" s="160" t="s">
        <v>1658</v>
      </c>
      <c r="L487" s="144" t="s">
        <v>1679</v>
      </c>
      <c r="M487" s="154"/>
      <c r="N487" s="156" t="s">
        <v>1636</v>
      </c>
      <c r="O487" s="153" t="s">
        <v>1768</v>
      </c>
      <c r="P487" s="175"/>
      <c r="Q487" s="187"/>
      <c r="R487" s="187"/>
      <c r="S487" s="187"/>
      <c r="T487" s="132">
        <f>(10*428*223)+(11*428*223)</f>
        <v>2004324</v>
      </c>
      <c r="U487" s="132">
        <f aca="true" t="shared" si="23" ref="U487:U493">T487</f>
        <v>2004324</v>
      </c>
      <c r="V487" s="161"/>
      <c r="W487" s="161" t="s">
        <v>157</v>
      </c>
      <c r="X487" s="173"/>
    </row>
    <row r="488" spans="1:24" s="34" customFormat="1" ht="120.75" customHeight="1">
      <c r="A488" s="156" t="s">
        <v>1352</v>
      </c>
      <c r="B488" s="9" t="s">
        <v>26</v>
      </c>
      <c r="C488" s="175" t="s">
        <v>1348</v>
      </c>
      <c r="D488" s="175" t="s">
        <v>1349</v>
      </c>
      <c r="E488" s="175" t="s">
        <v>1350</v>
      </c>
      <c r="F488" s="175" t="s">
        <v>1351</v>
      </c>
      <c r="G488" s="188" t="s">
        <v>31</v>
      </c>
      <c r="H488" s="135">
        <v>1</v>
      </c>
      <c r="I488" s="153">
        <v>750000000</v>
      </c>
      <c r="J488" s="181" t="s">
        <v>1628</v>
      </c>
      <c r="K488" s="160" t="s">
        <v>1658</v>
      </c>
      <c r="L488" s="144" t="s">
        <v>1772</v>
      </c>
      <c r="M488" s="154"/>
      <c r="N488" s="156" t="s">
        <v>1636</v>
      </c>
      <c r="O488" s="153" t="s">
        <v>1768</v>
      </c>
      <c r="P488" s="175"/>
      <c r="Q488" s="187"/>
      <c r="R488" s="187"/>
      <c r="S488" s="187"/>
      <c r="T488" s="132">
        <f>(428*2*223)</f>
        <v>190888</v>
      </c>
      <c r="U488" s="132">
        <f t="shared" si="23"/>
        <v>190888</v>
      </c>
      <c r="V488" s="161"/>
      <c r="W488" s="161" t="s">
        <v>157</v>
      </c>
      <c r="X488" s="173"/>
    </row>
    <row r="489" spans="1:24" s="34" customFormat="1" ht="120.75" customHeight="1">
      <c r="A489" s="156" t="s">
        <v>1353</v>
      </c>
      <c r="B489" s="9" t="s">
        <v>26</v>
      </c>
      <c r="C489" s="175" t="s">
        <v>1348</v>
      </c>
      <c r="D489" s="175" t="s">
        <v>1349</v>
      </c>
      <c r="E489" s="175" t="s">
        <v>1350</v>
      </c>
      <c r="F489" s="175" t="s">
        <v>1351</v>
      </c>
      <c r="G489" s="188" t="s">
        <v>31</v>
      </c>
      <c r="H489" s="135">
        <v>1</v>
      </c>
      <c r="I489" s="153">
        <v>750000000</v>
      </c>
      <c r="J489" s="181" t="s">
        <v>1628</v>
      </c>
      <c r="K489" s="160" t="s">
        <v>1658</v>
      </c>
      <c r="L489" s="144" t="s">
        <v>1773</v>
      </c>
      <c r="M489" s="154"/>
      <c r="N489" s="156" t="s">
        <v>1636</v>
      </c>
      <c r="O489" s="153" t="s">
        <v>1768</v>
      </c>
      <c r="P489" s="175"/>
      <c r="Q489" s="187"/>
      <c r="R489" s="187"/>
      <c r="S489" s="187"/>
      <c r="T489" s="132">
        <f>428*365</f>
        <v>156220</v>
      </c>
      <c r="U489" s="132">
        <f t="shared" si="23"/>
        <v>156220</v>
      </c>
      <c r="V489" s="161"/>
      <c r="W489" s="161" t="s">
        <v>157</v>
      </c>
      <c r="X489" s="173"/>
    </row>
    <row r="490" spans="1:24" s="34" customFormat="1" ht="120.75" customHeight="1">
      <c r="A490" s="156" t="s">
        <v>1354</v>
      </c>
      <c r="B490" s="9" t="s">
        <v>26</v>
      </c>
      <c r="C490" s="175" t="s">
        <v>1348</v>
      </c>
      <c r="D490" s="175" t="s">
        <v>1349</v>
      </c>
      <c r="E490" s="175" t="s">
        <v>1350</v>
      </c>
      <c r="F490" s="175" t="s">
        <v>1351</v>
      </c>
      <c r="G490" s="188" t="s">
        <v>31</v>
      </c>
      <c r="H490" s="135">
        <v>1</v>
      </c>
      <c r="I490" s="153">
        <v>750000000</v>
      </c>
      <c r="J490" s="181" t="s">
        <v>1628</v>
      </c>
      <c r="K490" s="160" t="s">
        <v>1658</v>
      </c>
      <c r="L490" s="153" t="s">
        <v>1774</v>
      </c>
      <c r="M490" s="154"/>
      <c r="N490" s="156" t="s">
        <v>1636</v>
      </c>
      <c r="O490" s="153" t="s">
        <v>1768</v>
      </c>
      <c r="P490" s="175"/>
      <c r="Q490" s="187"/>
      <c r="R490" s="187"/>
      <c r="S490" s="187"/>
      <c r="T490" s="132">
        <f>2*428*365</f>
        <v>312440</v>
      </c>
      <c r="U490" s="132">
        <f t="shared" si="23"/>
        <v>312440</v>
      </c>
      <c r="V490" s="161"/>
      <c r="W490" s="161" t="s">
        <v>157</v>
      </c>
      <c r="X490" s="173"/>
    </row>
    <row r="491" spans="1:24" s="34" customFormat="1" ht="120.75" customHeight="1">
      <c r="A491" s="156" t="s">
        <v>1355</v>
      </c>
      <c r="B491" s="9" t="s">
        <v>26</v>
      </c>
      <c r="C491" s="175" t="s">
        <v>1348</v>
      </c>
      <c r="D491" s="175" t="s">
        <v>1349</v>
      </c>
      <c r="E491" s="175" t="s">
        <v>1350</v>
      </c>
      <c r="F491" s="175" t="s">
        <v>1351</v>
      </c>
      <c r="G491" s="188" t="s">
        <v>31</v>
      </c>
      <c r="H491" s="135">
        <v>1</v>
      </c>
      <c r="I491" s="153">
        <v>750000000</v>
      </c>
      <c r="J491" s="181" t="s">
        <v>1628</v>
      </c>
      <c r="K491" s="160" t="s">
        <v>1658</v>
      </c>
      <c r="L491" s="153" t="s">
        <v>1775</v>
      </c>
      <c r="M491" s="154"/>
      <c r="N491" s="156" t="s">
        <v>1636</v>
      </c>
      <c r="O491" s="153" t="s">
        <v>1768</v>
      </c>
      <c r="P491" s="175"/>
      <c r="Q491" s="187"/>
      <c r="R491" s="187"/>
      <c r="S491" s="187"/>
      <c r="T491" s="132">
        <f>5*365*428</f>
        <v>781100</v>
      </c>
      <c r="U491" s="132">
        <f t="shared" si="23"/>
        <v>781100</v>
      </c>
      <c r="V491" s="161"/>
      <c r="W491" s="161" t="s">
        <v>157</v>
      </c>
      <c r="X491" s="173"/>
    </row>
    <row r="492" spans="1:24" s="34" customFormat="1" ht="120.75" customHeight="1">
      <c r="A492" s="156" t="s">
        <v>1356</v>
      </c>
      <c r="B492" s="9" t="s">
        <v>26</v>
      </c>
      <c r="C492" s="175" t="s">
        <v>1348</v>
      </c>
      <c r="D492" s="175" t="s">
        <v>1349</v>
      </c>
      <c r="E492" s="175" t="s">
        <v>1350</v>
      </c>
      <c r="F492" s="175" t="s">
        <v>1351</v>
      </c>
      <c r="G492" s="188" t="s">
        <v>31</v>
      </c>
      <c r="H492" s="135">
        <v>1</v>
      </c>
      <c r="I492" s="153">
        <v>750000000</v>
      </c>
      <c r="J492" s="181" t="s">
        <v>1628</v>
      </c>
      <c r="K492" s="160" t="s">
        <v>1658</v>
      </c>
      <c r="L492" s="153" t="s">
        <v>1776</v>
      </c>
      <c r="M492" s="154"/>
      <c r="N492" s="156" t="s">
        <v>1636</v>
      </c>
      <c r="O492" s="153" t="s">
        <v>1768</v>
      </c>
      <c r="P492" s="175"/>
      <c r="Q492" s="187"/>
      <c r="R492" s="187"/>
      <c r="S492" s="187"/>
      <c r="T492" s="132">
        <v>937320</v>
      </c>
      <c r="U492" s="132">
        <f t="shared" si="23"/>
        <v>937320</v>
      </c>
      <c r="V492" s="161"/>
      <c r="W492" s="161" t="s">
        <v>157</v>
      </c>
      <c r="X492" s="173"/>
    </row>
    <row r="493" spans="1:24" s="34" customFormat="1" ht="120.75" customHeight="1">
      <c r="A493" s="156" t="s">
        <v>1357</v>
      </c>
      <c r="B493" s="9" t="s">
        <v>26</v>
      </c>
      <c r="C493" s="175" t="s">
        <v>1348</v>
      </c>
      <c r="D493" s="175" t="s">
        <v>1349</v>
      </c>
      <c r="E493" s="175" t="s">
        <v>1350</v>
      </c>
      <c r="F493" s="175" t="s">
        <v>1351</v>
      </c>
      <c r="G493" s="188" t="s">
        <v>31</v>
      </c>
      <c r="H493" s="135">
        <v>1</v>
      </c>
      <c r="I493" s="153">
        <v>750000000</v>
      </c>
      <c r="J493" s="181" t="s">
        <v>1628</v>
      </c>
      <c r="K493" s="160" t="s">
        <v>1658</v>
      </c>
      <c r="L493" s="153" t="s">
        <v>1777</v>
      </c>
      <c r="M493" s="154"/>
      <c r="N493" s="156" t="s">
        <v>1636</v>
      </c>
      <c r="O493" s="153" t="s">
        <v>1768</v>
      </c>
      <c r="P493" s="175"/>
      <c r="Q493" s="187"/>
      <c r="R493" s="187"/>
      <c r="S493" s="187"/>
      <c r="T493" s="132">
        <v>312440</v>
      </c>
      <c r="U493" s="132">
        <f t="shared" si="23"/>
        <v>312440</v>
      </c>
      <c r="V493" s="161"/>
      <c r="W493" s="161" t="s">
        <v>157</v>
      </c>
      <c r="X493" s="173"/>
    </row>
    <row r="494" spans="1:24" s="34" customFormat="1" ht="120.75" customHeight="1">
      <c r="A494" s="156" t="s">
        <v>1358</v>
      </c>
      <c r="B494" s="9" t="s">
        <v>26</v>
      </c>
      <c r="C494" s="175" t="s">
        <v>1359</v>
      </c>
      <c r="D494" s="32" t="s">
        <v>1360</v>
      </c>
      <c r="E494" s="175" t="s">
        <v>1360</v>
      </c>
      <c r="F494" s="175"/>
      <c r="G494" s="175" t="s">
        <v>1858</v>
      </c>
      <c r="H494" s="135">
        <v>0.8</v>
      </c>
      <c r="I494" s="153">
        <v>750000000</v>
      </c>
      <c r="J494" s="181" t="s">
        <v>1628</v>
      </c>
      <c r="K494" s="160" t="s">
        <v>1658</v>
      </c>
      <c r="L494" s="144" t="s">
        <v>1679</v>
      </c>
      <c r="M494" s="154"/>
      <c r="N494" s="156" t="s">
        <v>1636</v>
      </c>
      <c r="O494" s="153" t="s">
        <v>1768</v>
      </c>
      <c r="P494" s="175"/>
      <c r="Q494" s="187"/>
      <c r="R494" s="187"/>
      <c r="S494" s="187"/>
      <c r="T494" s="132">
        <v>6417000</v>
      </c>
      <c r="U494" s="132">
        <f aca="true" t="shared" si="24" ref="U494:U502">T494*1.12</f>
        <v>7187040.000000001</v>
      </c>
      <c r="V494" s="161"/>
      <c r="W494" s="161" t="s">
        <v>157</v>
      </c>
      <c r="X494" s="173"/>
    </row>
    <row r="495" spans="1:24" s="34" customFormat="1" ht="120.75" customHeight="1">
      <c r="A495" s="156" t="s">
        <v>1361</v>
      </c>
      <c r="B495" s="9" t="s">
        <v>26</v>
      </c>
      <c r="C495" s="238" t="s">
        <v>1362</v>
      </c>
      <c r="D495" s="195" t="s">
        <v>1363</v>
      </c>
      <c r="E495" s="195" t="s">
        <v>1363</v>
      </c>
      <c r="F495" s="175" t="s">
        <v>1364</v>
      </c>
      <c r="G495" s="175" t="s">
        <v>1858</v>
      </c>
      <c r="H495" s="135">
        <v>1</v>
      </c>
      <c r="I495" s="153">
        <v>750000000</v>
      </c>
      <c r="J495" s="181" t="s">
        <v>1628</v>
      </c>
      <c r="K495" s="160" t="s">
        <v>1658</v>
      </c>
      <c r="L495" s="144" t="s">
        <v>1679</v>
      </c>
      <c r="M495" s="154"/>
      <c r="N495" s="156" t="s">
        <v>1636</v>
      </c>
      <c r="O495" s="153" t="s">
        <v>1768</v>
      </c>
      <c r="P495" s="175"/>
      <c r="Q495" s="187"/>
      <c r="R495" s="187"/>
      <c r="S495" s="187"/>
      <c r="T495" s="132">
        <v>6300000</v>
      </c>
      <c r="U495" s="132">
        <f t="shared" si="24"/>
        <v>7056000.000000001</v>
      </c>
      <c r="V495" s="161"/>
      <c r="W495" s="161" t="s">
        <v>157</v>
      </c>
      <c r="X495" s="173"/>
    </row>
    <row r="496" spans="1:24" s="34" customFormat="1" ht="120.75" customHeight="1">
      <c r="A496" s="156" t="s">
        <v>1365</v>
      </c>
      <c r="B496" s="9" t="s">
        <v>26</v>
      </c>
      <c r="C496" s="175" t="s">
        <v>1366</v>
      </c>
      <c r="D496" s="175" t="s">
        <v>1367</v>
      </c>
      <c r="E496" s="175" t="s">
        <v>1368</v>
      </c>
      <c r="F496" s="175" t="s">
        <v>1369</v>
      </c>
      <c r="G496" s="188" t="s">
        <v>31</v>
      </c>
      <c r="H496" s="135">
        <v>1</v>
      </c>
      <c r="I496" s="153">
        <v>750000000</v>
      </c>
      <c r="J496" s="181" t="s">
        <v>1628</v>
      </c>
      <c r="K496" s="160" t="s">
        <v>1658</v>
      </c>
      <c r="L496" s="144" t="s">
        <v>1679</v>
      </c>
      <c r="M496" s="154"/>
      <c r="N496" s="156" t="s">
        <v>1636</v>
      </c>
      <c r="O496" s="153" t="s">
        <v>1768</v>
      </c>
      <c r="P496" s="175"/>
      <c r="Q496" s="187"/>
      <c r="R496" s="187"/>
      <c r="S496" s="187"/>
      <c r="T496" s="132">
        <v>6471000</v>
      </c>
      <c r="U496" s="132">
        <f t="shared" si="24"/>
        <v>7247520.000000001</v>
      </c>
      <c r="V496" s="161"/>
      <c r="W496" s="161" t="s">
        <v>157</v>
      </c>
      <c r="X496" s="173"/>
    </row>
    <row r="497" spans="1:24" s="34" customFormat="1" ht="160.5" customHeight="1">
      <c r="A497" s="156" t="s">
        <v>1370</v>
      </c>
      <c r="B497" s="9" t="s">
        <v>26</v>
      </c>
      <c r="C497" s="175" t="s">
        <v>1246</v>
      </c>
      <c r="D497" s="173" t="s">
        <v>1247</v>
      </c>
      <c r="E497" s="173" t="s">
        <v>1248</v>
      </c>
      <c r="F497" s="175" t="s">
        <v>1371</v>
      </c>
      <c r="G497" s="188" t="s">
        <v>31</v>
      </c>
      <c r="H497" s="135">
        <v>1</v>
      </c>
      <c r="I497" s="153">
        <v>750000000</v>
      </c>
      <c r="J497" s="181" t="s">
        <v>1628</v>
      </c>
      <c r="K497" s="160" t="s">
        <v>1658</v>
      </c>
      <c r="L497" s="144" t="s">
        <v>1778</v>
      </c>
      <c r="M497" s="154"/>
      <c r="N497" s="156" t="s">
        <v>1636</v>
      </c>
      <c r="O497" s="153" t="s">
        <v>1768</v>
      </c>
      <c r="P497" s="175"/>
      <c r="Q497" s="187"/>
      <c r="R497" s="187"/>
      <c r="S497" s="187"/>
      <c r="T497" s="132">
        <v>4353800</v>
      </c>
      <c r="U497" s="132">
        <f t="shared" si="24"/>
        <v>4876256</v>
      </c>
      <c r="V497" s="161"/>
      <c r="W497" s="161" t="s">
        <v>157</v>
      </c>
      <c r="X497" s="205"/>
    </row>
    <row r="498" spans="1:24" s="34" customFormat="1" ht="120.75" customHeight="1">
      <c r="A498" s="156" t="s">
        <v>1372</v>
      </c>
      <c r="B498" s="9" t="s">
        <v>26</v>
      </c>
      <c r="C498" s="175" t="s">
        <v>1373</v>
      </c>
      <c r="D498" s="175" t="s">
        <v>1374</v>
      </c>
      <c r="E498" s="175" t="s">
        <v>1374</v>
      </c>
      <c r="F498" s="32" t="s">
        <v>1375</v>
      </c>
      <c r="G498" s="175" t="s">
        <v>1858</v>
      </c>
      <c r="H498" s="135">
        <v>0.8</v>
      </c>
      <c r="I498" s="153">
        <v>750000000</v>
      </c>
      <c r="J498" s="181" t="s">
        <v>1628</v>
      </c>
      <c r="K498" s="160" t="s">
        <v>1658</v>
      </c>
      <c r="L498" s="153" t="s">
        <v>1779</v>
      </c>
      <c r="M498" s="154"/>
      <c r="N498" s="156" t="s">
        <v>1636</v>
      </c>
      <c r="O498" s="153" t="s">
        <v>1768</v>
      </c>
      <c r="P498" s="175"/>
      <c r="Q498" s="187"/>
      <c r="R498" s="187"/>
      <c r="S498" s="187"/>
      <c r="T498" s="132">
        <v>16513433</v>
      </c>
      <c r="U498" s="132">
        <f t="shared" si="24"/>
        <v>18495044.96</v>
      </c>
      <c r="V498" s="161"/>
      <c r="W498" s="161" t="s">
        <v>157</v>
      </c>
      <c r="X498" s="205"/>
    </row>
    <row r="499" spans="1:24" s="34" customFormat="1" ht="120.75" customHeight="1">
      <c r="A499" s="156" t="s">
        <v>1376</v>
      </c>
      <c r="B499" s="9" t="s">
        <v>26</v>
      </c>
      <c r="C499" s="175" t="s">
        <v>1377</v>
      </c>
      <c r="D499" s="175" t="s">
        <v>1378</v>
      </c>
      <c r="E499" s="175" t="s">
        <v>1379</v>
      </c>
      <c r="F499" s="175" t="s">
        <v>1380</v>
      </c>
      <c r="G499" s="188" t="s">
        <v>31</v>
      </c>
      <c r="H499" s="135">
        <v>1</v>
      </c>
      <c r="I499" s="153">
        <v>750000000</v>
      </c>
      <c r="J499" s="181" t="s">
        <v>1628</v>
      </c>
      <c r="K499" s="160" t="s">
        <v>1658</v>
      </c>
      <c r="L499" s="181" t="s">
        <v>1628</v>
      </c>
      <c r="M499" s="154"/>
      <c r="N499" s="156" t="s">
        <v>1636</v>
      </c>
      <c r="O499" s="153" t="s">
        <v>1768</v>
      </c>
      <c r="P499" s="175"/>
      <c r="Q499" s="187"/>
      <c r="R499" s="187"/>
      <c r="S499" s="187"/>
      <c r="T499" s="132">
        <v>19107000</v>
      </c>
      <c r="U499" s="132">
        <f t="shared" si="24"/>
        <v>21399840.000000004</v>
      </c>
      <c r="V499" s="161"/>
      <c r="W499" s="161" t="s">
        <v>157</v>
      </c>
      <c r="X499" s="205"/>
    </row>
    <row r="500" spans="1:24" s="34" customFormat="1" ht="120.75" customHeight="1">
      <c r="A500" s="156" t="s">
        <v>1381</v>
      </c>
      <c r="B500" s="9" t="s">
        <v>26</v>
      </c>
      <c r="C500" s="204" t="s">
        <v>1382</v>
      </c>
      <c r="D500" s="204" t="s">
        <v>1383</v>
      </c>
      <c r="E500" s="175" t="s">
        <v>1384</v>
      </c>
      <c r="F500" s="175" t="s">
        <v>1385</v>
      </c>
      <c r="G500" s="175" t="s">
        <v>1858</v>
      </c>
      <c r="H500" s="135">
        <v>0.8</v>
      </c>
      <c r="I500" s="153">
        <v>750000000</v>
      </c>
      <c r="J500" s="181" t="s">
        <v>1628</v>
      </c>
      <c r="K500" s="160" t="s">
        <v>1658</v>
      </c>
      <c r="L500" s="181" t="s">
        <v>1628</v>
      </c>
      <c r="M500" s="154"/>
      <c r="N500" s="156" t="s">
        <v>1636</v>
      </c>
      <c r="O500" s="153" t="s">
        <v>1780</v>
      </c>
      <c r="P500" s="175"/>
      <c r="Q500" s="190"/>
      <c r="R500" s="190"/>
      <c r="S500" s="190"/>
      <c r="T500" s="132">
        <v>32677000</v>
      </c>
      <c r="U500" s="132">
        <f t="shared" si="24"/>
        <v>36598240</v>
      </c>
      <c r="V500" s="161"/>
      <c r="W500" s="161" t="s">
        <v>157</v>
      </c>
      <c r="X500" s="173"/>
    </row>
    <row r="501" spans="1:24" s="34" customFormat="1" ht="120.75" customHeight="1">
      <c r="A501" s="156" t="s">
        <v>1386</v>
      </c>
      <c r="B501" s="9" t="s">
        <v>26</v>
      </c>
      <c r="C501" s="190" t="s">
        <v>1387</v>
      </c>
      <c r="D501" s="175" t="s">
        <v>1535</v>
      </c>
      <c r="E501" s="175" t="s">
        <v>1388</v>
      </c>
      <c r="F501" s="175"/>
      <c r="G501" s="188" t="s">
        <v>1866</v>
      </c>
      <c r="H501" s="135">
        <v>1</v>
      </c>
      <c r="I501" s="153">
        <v>750000000</v>
      </c>
      <c r="J501" s="181" t="s">
        <v>1628</v>
      </c>
      <c r="K501" s="160" t="s">
        <v>1658</v>
      </c>
      <c r="L501" s="181" t="s">
        <v>1772</v>
      </c>
      <c r="M501" s="154"/>
      <c r="N501" s="156" t="s">
        <v>1636</v>
      </c>
      <c r="O501" s="153" t="s">
        <v>1781</v>
      </c>
      <c r="P501" s="175"/>
      <c r="Q501" s="187"/>
      <c r="R501" s="187"/>
      <c r="S501" s="187"/>
      <c r="T501" s="132">
        <v>6471600</v>
      </c>
      <c r="U501" s="132">
        <f t="shared" si="24"/>
        <v>7248192.000000001</v>
      </c>
      <c r="V501" s="161"/>
      <c r="W501" s="161" t="s">
        <v>157</v>
      </c>
      <c r="X501" s="173"/>
    </row>
    <row r="502" spans="1:24" s="34" customFormat="1" ht="120.75" customHeight="1">
      <c r="A502" s="156" t="s">
        <v>1389</v>
      </c>
      <c r="B502" s="9" t="s">
        <v>26</v>
      </c>
      <c r="C502" s="175" t="s">
        <v>1390</v>
      </c>
      <c r="D502" s="32" t="s">
        <v>1391</v>
      </c>
      <c r="E502" s="32" t="s">
        <v>1391</v>
      </c>
      <c r="F502" s="32" t="s">
        <v>1392</v>
      </c>
      <c r="G502" s="175" t="s">
        <v>1858</v>
      </c>
      <c r="H502" s="135">
        <v>1</v>
      </c>
      <c r="I502" s="153">
        <v>750000000</v>
      </c>
      <c r="J502" s="181" t="s">
        <v>1628</v>
      </c>
      <c r="K502" s="160" t="s">
        <v>1658</v>
      </c>
      <c r="L502" s="181" t="s">
        <v>1679</v>
      </c>
      <c r="M502" s="154"/>
      <c r="N502" s="156" t="s">
        <v>1636</v>
      </c>
      <c r="O502" s="153" t="s">
        <v>1781</v>
      </c>
      <c r="P502" s="175"/>
      <c r="Q502" s="187"/>
      <c r="R502" s="187"/>
      <c r="S502" s="187"/>
      <c r="T502" s="132">
        <v>3389000</v>
      </c>
      <c r="U502" s="132">
        <f t="shared" si="24"/>
        <v>3795680.0000000005</v>
      </c>
      <c r="V502" s="161"/>
      <c r="W502" s="161" t="s">
        <v>157</v>
      </c>
      <c r="X502" s="173"/>
    </row>
    <row r="503" spans="1:24" s="34" customFormat="1" ht="120.75" customHeight="1">
      <c r="A503" s="156" t="s">
        <v>1393</v>
      </c>
      <c r="B503" s="9" t="s">
        <v>26</v>
      </c>
      <c r="C503" s="175" t="s">
        <v>1394</v>
      </c>
      <c r="D503" s="175" t="s">
        <v>1395</v>
      </c>
      <c r="E503" s="195" t="s">
        <v>1396</v>
      </c>
      <c r="F503" s="175" t="s">
        <v>1397</v>
      </c>
      <c r="G503" s="175" t="s">
        <v>1858</v>
      </c>
      <c r="H503" s="135">
        <v>1</v>
      </c>
      <c r="I503" s="153">
        <v>750000000</v>
      </c>
      <c r="J503" s="181" t="s">
        <v>1628</v>
      </c>
      <c r="K503" s="160" t="s">
        <v>1658</v>
      </c>
      <c r="L503" s="181" t="s">
        <v>1628</v>
      </c>
      <c r="M503" s="154"/>
      <c r="N503" s="156" t="s">
        <v>1636</v>
      </c>
      <c r="O503" s="153" t="s">
        <v>1781</v>
      </c>
      <c r="P503" s="175"/>
      <c r="Q503" s="187"/>
      <c r="R503" s="187"/>
      <c r="S503" s="194"/>
      <c r="T503" s="132">
        <v>6075531</v>
      </c>
      <c r="U503" s="132">
        <v>6075531</v>
      </c>
      <c r="V503" s="161"/>
      <c r="W503" s="161" t="s">
        <v>157</v>
      </c>
      <c r="X503" s="173"/>
    </row>
    <row r="504" spans="1:24" s="34" customFormat="1" ht="120.75" customHeight="1">
      <c r="A504" s="156" t="s">
        <v>1398</v>
      </c>
      <c r="B504" s="9" t="s">
        <v>26</v>
      </c>
      <c r="C504" s="173" t="s">
        <v>1399</v>
      </c>
      <c r="D504" s="173" t="s">
        <v>1400</v>
      </c>
      <c r="E504" s="173" t="s">
        <v>1400</v>
      </c>
      <c r="F504" s="173" t="s">
        <v>1401</v>
      </c>
      <c r="G504" s="175" t="s">
        <v>1858</v>
      </c>
      <c r="H504" s="130">
        <v>0.98</v>
      </c>
      <c r="I504" s="156">
        <v>750000000</v>
      </c>
      <c r="J504" s="181" t="s">
        <v>1628</v>
      </c>
      <c r="K504" s="156" t="s">
        <v>1667</v>
      </c>
      <c r="L504" s="156" t="s">
        <v>1782</v>
      </c>
      <c r="M504" s="156"/>
      <c r="N504" s="156" t="s">
        <v>1784</v>
      </c>
      <c r="O504" s="123" t="s">
        <v>1737</v>
      </c>
      <c r="P504" s="14"/>
      <c r="Q504" s="14"/>
      <c r="R504" s="14"/>
      <c r="S504" s="14"/>
      <c r="T504" s="154">
        <v>16383104</v>
      </c>
      <c r="U504" s="154">
        <f aca="true" t="shared" si="25" ref="U504:U511">T504*1.12</f>
        <v>18349076.48</v>
      </c>
      <c r="V504" s="156"/>
      <c r="W504" s="156">
        <v>2014</v>
      </c>
      <c r="X504" s="37"/>
    </row>
    <row r="505" spans="1:24" s="34" customFormat="1" ht="120.75" customHeight="1">
      <c r="A505" s="156" t="s">
        <v>1402</v>
      </c>
      <c r="B505" s="9" t="s">
        <v>26</v>
      </c>
      <c r="C505" s="173" t="s">
        <v>1399</v>
      </c>
      <c r="D505" s="173" t="s">
        <v>1400</v>
      </c>
      <c r="E505" s="173" t="s">
        <v>1400</v>
      </c>
      <c r="F505" s="173" t="s">
        <v>1403</v>
      </c>
      <c r="G505" s="175" t="s">
        <v>1858</v>
      </c>
      <c r="H505" s="130">
        <v>0.98</v>
      </c>
      <c r="I505" s="156">
        <v>750000000</v>
      </c>
      <c r="J505" s="181" t="s">
        <v>1628</v>
      </c>
      <c r="K505" s="156" t="s">
        <v>1667</v>
      </c>
      <c r="L505" s="156" t="s">
        <v>1783</v>
      </c>
      <c r="M505" s="156"/>
      <c r="N505" s="156" t="s">
        <v>1784</v>
      </c>
      <c r="O505" s="123" t="s">
        <v>1737</v>
      </c>
      <c r="P505" s="14"/>
      <c r="Q505" s="14"/>
      <c r="R505" s="14"/>
      <c r="S505" s="14"/>
      <c r="T505" s="154">
        <v>5179952</v>
      </c>
      <c r="U505" s="154">
        <f t="shared" si="25"/>
        <v>5801546.24</v>
      </c>
      <c r="V505" s="156"/>
      <c r="W505" s="156">
        <v>2014</v>
      </c>
      <c r="X505" s="37"/>
    </row>
    <row r="506" spans="1:24" s="34" customFormat="1" ht="120.75" customHeight="1">
      <c r="A506" s="156" t="s">
        <v>1404</v>
      </c>
      <c r="B506" s="9" t="s">
        <v>26</v>
      </c>
      <c r="C506" s="173" t="s">
        <v>1399</v>
      </c>
      <c r="D506" s="173" t="s">
        <v>1400</v>
      </c>
      <c r="E506" s="173" t="s">
        <v>1400</v>
      </c>
      <c r="F506" s="173" t="s">
        <v>1405</v>
      </c>
      <c r="G506" s="175" t="s">
        <v>1858</v>
      </c>
      <c r="H506" s="130">
        <v>0.98</v>
      </c>
      <c r="I506" s="156">
        <v>750000000</v>
      </c>
      <c r="J506" s="181" t="s">
        <v>1628</v>
      </c>
      <c r="K506" s="156" t="s">
        <v>1667</v>
      </c>
      <c r="L506" s="156" t="s">
        <v>1785</v>
      </c>
      <c r="M506" s="156"/>
      <c r="N506" s="156" t="s">
        <v>1784</v>
      </c>
      <c r="O506" s="123" t="s">
        <v>1737</v>
      </c>
      <c r="P506" s="14"/>
      <c r="Q506" s="14"/>
      <c r="R506" s="14"/>
      <c r="S506" s="14"/>
      <c r="T506" s="154">
        <v>8793872</v>
      </c>
      <c r="U506" s="154">
        <f t="shared" si="25"/>
        <v>9849136.64</v>
      </c>
      <c r="V506" s="156"/>
      <c r="W506" s="156">
        <v>2014</v>
      </c>
      <c r="X506" s="37"/>
    </row>
    <row r="507" spans="1:24" s="34" customFormat="1" ht="120.75" customHeight="1">
      <c r="A507" s="156" t="s">
        <v>1406</v>
      </c>
      <c r="B507" s="9" t="s">
        <v>26</v>
      </c>
      <c r="C507" s="173" t="s">
        <v>1399</v>
      </c>
      <c r="D507" s="173" t="s">
        <v>1400</v>
      </c>
      <c r="E507" s="173" t="s">
        <v>1400</v>
      </c>
      <c r="F507" s="173" t="s">
        <v>1407</v>
      </c>
      <c r="G507" s="175" t="s">
        <v>1858</v>
      </c>
      <c r="H507" s="130">
        <v>0.98</v>
      </c>
      <c r="I507" s="156">
        <v>750000000</v>
      </c>
      <c r="J507" s="181" t="s">
        <v>1628</v>
      </c>
      <c r="K507" s="156" t="s">
        <v>1667</v>
      </c>
      <c r="L507" s="156" t="s">
        <v>1786</v>
      </c>
      <c r="M507" s="156"/>
      <c r="N507" s="156" t="s">
        <v>1784</v>
      </c>
      <c r="O507" s="123" t="s">
        <v>1737</v>
      </c>
      <c r="P507" s="14"/>
      <c r="Q507" s="14"/>
      <c r="R507" s="14"/>
      <c r="S507" s="14"/>
      <c r="T507" s="154">
        <v>1686496</v>
      </c>
      <c r="U507" s="154">
        <f t="shared" si="25"/>
        <v>1888875.5200000003</v>
      </c>
      <c r="V507" s="156"/>
      <c r="W507" s="156">
        <v>2014</v>
      </c>
      <c r="X507" s="37"/>
    </row>
    <row r="508" spans="1:24" s="34" customFormat="1" ht="120.75" customHeight="1">
      <c r="A508" s="156" t="s">
        <v>1408</v>
      </c>
      <c r="B508" s="9" t="s">
        <v>26</v>
      </c>
      <c r="C508" s="173" t="s">
        <v>1399</v>
      </c>
      <c r="D508" s="173" t="s">
        <v>1400</v>
      </c>
      <c r="E508" s="173" t="s">
        <v>1400</v>
      </c>
      <c r="F508" s="173" t="s">
        <v>1409</v>
      </c>
      <c r="G508" s="175" t="s">
        <v>1858</v>
      </c>
      <c r="H508" s="130">
        <v>0.98</v>
      </c>
      <c r="I508" s="156">
        <v>750000000</v>
      </c>
      <c r="J508" s="181" t="s">
        <v>1628</v>
      </c>
      <c r="K508" s="156" t="s">
        <v>1667</v>
      </c>
      <c r="L508" s="156" t="s">
        <v>1787</v>
      </c>
      <c r="M508" s="156"/>
      <c r="N508" s="156" t="s">
        <v>1784</v>
      </c>
      <c r="O508" s="123" t="s">
        <v>1737</v>
      </c>
      <c r="P508" s="14"/>
      <c r="Q508" s="14"/>
      <c r="R508" s="14"/>
      <c r="S508" s="14"/>
      <c r="T508" s="154">
        <v>8312016</v>
      </c>
      <c r="U508" s="154">
        <f t="shared" si="25"/>
        <v>9309457.920000002</v>
      </c>
      <c r="V508" s="156"/>
      <c r="W508" s="156">
        <v>2014</v>
      </c>
      <c r="X508" s="37"/>
    </row>
    <row r="509" spans="1:24" s="34" customFormat="1" ht="120.75" customHeight="1">
      <c r="A509" s="355" t="s">
        <v>2040</v>
      </c>
      <c r="B509" s="335" t="s">
        <v>26</v>
      </c>
      <c r="C509" s="168" t="s">
        <v>1399</v>
      </c>
      <c r="D509" s="168" t="s">
        <v>2036</v>
      </c>
      <c r="E509" s="168" t="s">
        <v>2036</v>
      </c>
      <c r="F509" s="168" t="s">
        <v>2037</v>
      </c>
      <c r="G509" s="168" t="s">
        <v>1858</v>
      </c>
      <c r="H509" s="274">
        <v>0.98</v>
      </c>
      <c r="I509" s="168">
        <v>750000000</v>
      </c>
      <c r="J509" s="336" t="s">
        <v>1859</v>
      </c>
      <c r="K509" s="168" t="s">
        <v>1667</v>
      </c>
      <c r="L509" s="168" t="s">
        <v>1706</v>
      </c>
      <c r="M509" s="168"/>
      <c r="N509" s="168" t="s">
        <v>2038</v>
      </c>
      <c r="O509" s="168" t="s">
        <v>1822</v>
      </c>
      <c r="P509" s="168"/>
      <c r="Q509" s="168"/>
      <c r="R509" s="168"/>
      <c r="S509" s="168"/>
      <c r="T509" s="338">
        <v>0</v>
      </c>
      <c r="U509" s="338">
        <f>T509*1.12</f>
        <v>0</v>
      </c>
      <c r="V509" s="168"/>
      <c r="W509" s="168">
        <v>2014</v>
      </c>
      <c r="X509" s="325" t="s">
        <v>2030</v>
      </c>
    </row>
    <row r="510" spans="1:24" s="34" customFormat="1" ht="120.75" customHeight="1">
      <c r="A510" s="355" t="s">
        <v>2041</v>
      </c>
      <c r="B510" s="335" t="s">
        <v>26</v>
      </c>
      <c r="C510" s="168" t="s">
        <v>1399</v>
      </c>
      <c r="D510" s="168" t="s">
        <v>2036</v>
      </c>
      <c r="E510" s="168" t="s">
        <v>2036</v>
      </c>
      <c r="F510" s="168" t="s">
        <v>2037</v>
      </c>
      <c r="G510" s="168" t="s">
        <v>2022</v>
      </c>
      <c r="H510" s="274">
        <v>0.98</v>
      </c>
      <c r="I510" s="168">
        <v>750000000</v>
      </c>
      <c r="J510" s="336" t="s">
        <v>1859</v>
      </c>
      <c r="K510" s="350" t="s">
        <v>1632</v>
      </c>
      <c r="L510" s="168" t="s">
        <v>1706</v>
      </c>
      <c r="M510" s="168"/>
      <c r="N510" s="168" t="s">
        <v>2039</v>
      </c>
      <c r="O510" s="168" t="s">
        <v>1822</v>
      </c>
      <c r="P510" s="168"/>
      <c r="Q510" s="168"/>
      <c r="R510" s="168"/>
      <c r="S510" s="168"/>
      <c r="T510" s="338">
        <v>8432480</v>
      </c>
      <c r="U510" s="338">
        <f>T510*1.12</f>
        <v>9444377.600000001</v>
      </c>
      <c r="V510" s="168"/>
      <c r="W510" s="168">
        <v>2014</v>
      </c>
      <c r="X510" s="275"/>
    </row>
    <row r="511" spans="1:24" s="34" customFormat="1" ht="179.25" customHeight="1">
      <c r="A511" s="156" t="s">
        <v>1410</v>
      </c>
      <c r="B511" s="9" t="s">
        <v>26</v>
      </c>
      <c r="C511" s="239" t="s">
        <v>1411</v>
      </c>
      <c r="D511" s="186" t="s">
        <v>1412</v>
      </c>
      <c r="E511" s="186" t="s">
        <v>1413</v>
      </c>
      <c r="F511" s="186" t="s">
        <v>1414</v>
      </c>
      <c r="G511" s="175" t="s">
        <v>1866</v>
      </c>
      <c r="H511" s="137">
        <v>1</v>
      </c>
      <c r="I511" s="162">
        <v>750000000</v>
      </c>
      <c r="J511" s="181" t="s">
        <v>1628</v>
      </c>
      <c r="K511" s="160" t="s">
        <v>1661</v>
      </c>
      <c r="L511" s="156" t="s">
        <v>1679</v>
      </c>
      <c r="M511" s="162"/>
      <c r="N511" s="130" t="s">
        <v>1636</v>
      </c>
      <c r="O511" s="65" t="s">
        <v>1788</v>
      </c>
      <c r="P511" s="173"/>
      <c r="Q511" s="173"/>
      <c r="R511" s="173"/>
      <c r="S511" s="173"/>
      <c r="T511" s="112">
        <v>284998</v>
      </c>
      <c r="U511" s="112">
        <f t="shared" si="25"/>
        <v>319197.76</v>
      </c>
      <c r="V511" s="62"/>
      <c r="W511" s="162">
        <v>2014</v>
      </c>
      <c r="X511" s="175"/>
    </row>
    <row r="512" spans="1:24" s="34" customFormat="1" ht="120.75" customHeight="1">
      <c r="A512" s="156" t="s">
        <v>1415</v>
      </c>
      <c r="B512" s="9" t="s">
        <v>26</v>
      </c>
      <c r="C512" s="217" t="s">
        <v>1416</v>
      </c>
      <c r="D512" s="41" t="s">
        <v>1417</v>
      </c>
      <c r="E512" s="41" t="s">
        <v>1417</v>
      </c>
      <c r="F512" s="41" t="s">
        <v>1418</v>
      </c>
      <c r="G512" s="180" t="s">
        <v>1858</v>
      </c>
      <c r="H512" s="101">
        <v>1</v>
      </c>
      <c r="I512" s="123">
        <v>750000000</v>
      </c>
      <c r="J512" s="181" t="s">
        <v>1628</v>
      </c>
      <c r="K512" s="160" t="s">
        <v>1661</v>
      </c>
      <c r="L512" s="121" t="s">
        <v>1789</v>
      </c>
      <c r="M512" s="123"/>
      <c r="N512" s="123" t="s">
        <v>1790</v>
      </c>
      <c r="O512" s="123" t="s">
        <v>1737</v>
      </c>
      <c r="P512" s="217"/>
      <c r="Q512" s="217"/>
      <c r="R512" s="217"/>
      <c r="S512" s="217"/>
      <c r="T512" s="102">
        <v>16050000</v>
      </c>
      <c r="U512" s="102">
        <v>17976000</v>
      </c>
      <c r="V512" s="123"/>
      <c r="W512" s="123">
        <v>2014</v>
      </c>
      <c r="X512" s="174"/>
    </row>
    <row r="513" spans="1:24" s="34" customFormat="1" ht="120.75" customHeight="1">
      <c r="A513" s="167" t="s">
        <v>1419</v>
      </c>
      <c r="B513" s="9" t="s">
        <v>26</v>
      </c>
      <c r="C513" s="198" t="s">
        <v>1420</v>
      </c>
      <c r="D513" s="173" t="s">
        <v>1421</v>
      </c>
      <c r="E513" s="173" t="s">
        <v>1421</v>
      </c>
      <c r="F513" s="173" t="s">
        <v>1422</v>
      </c>
      <c r="G513" s="180" t="s">
        <v>1858</v>
      </c>
      <c r="H513" s="135">
        <v>0.6</v>
      </c>
      <c r="I513" s="153">
        <v>751000000</v>
      </c>
      <c r="J513" s="181" t="s">
        <v>1628</v>
      </c>
      <c r="K513" s="163" t="s">
        <v>1791</v>
      </c>
      <c r="L513" s="144" t="s">
        <v>1679</v>
      </c>
      <c r="M513" s="154"/>
      <c r="N513" s="154" t="s">
        <v>1792</v>
      </c>
      <c r="O513" s="123" t="s">
        <v>1737</v>
      </c>
      <c r="P513" s="175"/>
      <c r="Q513" s="187"/>
      <c r="R513" s="187"/>
      <c r="S513" s="187"/>
      <c r="T513" s="98">
        <v>24350000</v>
      </c>
      <c r="U513" s="98">
        <f>T513*1.12</f>
        <v>27272000.000000004</v>
      </c>
      <c r="V513" s="161"/>
      <c r="W513" s="161">
        <v>2014</v>
      </c>
      <c r="X513" s="175"/>
    </row>
    <row r="514" spans="1:24" s="34" customFormat="1" ht="120.75" customHeight="1">
      <c r="A514" s="167" t="s">
        <v>1423</v>
      </c>
      <c r="B514" s="9" t="s">
        <v>26</v>
      </c>
      <c r="C514" s="198" t="s">
        <v>1424</v>
      </c>
      <c r="D514" s="173" t="s">
        <v>1425</v>
      </c>
      <c r="E514" s="173" t="s">
        <v>1425</v>
      </c>
      <c r="F514" s="173" t="s">
        <v>1426</v>
      </c>
      <c r="G514" s="173" t="s">
        <v>1866</v>
      </c>
      <c r="H514" s="135">
        <v>1</v>
      </c>
      <c r="I514" s="153">
        <v>751000000</v>
      </c>
      <c r="J514" s="181" t="s">
        <v>1628</v>
      </c>
      <c r="K514" s="163" t="s">
        <v>1791</v>
      </c>
      <c r="L514" s="144" t="s">
        <v>1679</v>
      </c>
      <c r="M514" s="154"/>
      <c r="N514" s="154" t="s">
        <v>1793</v>
      </c>
      <c r="O514" s="123" t="s">
        <v>1737</v>
      </c>
      <c r="P514" s="175"/>
      <c r="Q514" s="187"/>
      <c r="R514" s="187"/>
      <c r="S514" s="187"/>
      <c r="T514" s="154">
        <v>2000000</v>
      </c>
      <c r="U514" s="154">
        <v>2240000</v>
      </c>
      <c r="V514" s="161"/>
      <c r="W514" s="161">
        <v>2014</v>
      </c>
      <c r="X514" s="175"/>
    </row>
    <row r="515" spans="1:24" s="34" customFormat="1" ht="183.75" customHeight="1">
      <c r="A515" s="167" t="s">
        <v>1427</v>
      </c>
      <c r="B515" s="9" t="s">
        <v>26</v>
      </c>
      <c r="C515" s="198" t="s">
        <v>1428</v>
      </c>
      <c r="D515" s="173" t="s">
        <v>1429</v>
      </c>
      <c r="E515" s="173" t="s">
        <v>1429</v>
      </c>
      <c r="F515" s="173" t="s">
        <v>1430</v>
      </c>
      <c r="G515" s="173" t="s">
        <v>1866</v>
      </c>
      <c r="H515" s="135">
        <v>0.5</v>
      </c>
      <c r="I515" s="153">
        <v>751000000</v>
      </c>
      <c r="J515" s="181" t="s">
        <v>1628</v>
      </c>
      <c r="K515" s="163" t="s">
        <v>1665</v>
      </c>
      <c r="L515" s="144" t="s">
        <v>1679</v>
      </c>
      <c r="M515" s="154"/>
      <c r="N515" s="154" t="s">
        <v>1750</v>
      </c>
      <c r="O515" s="123" t="s">
        <v>1737</v>
      </c>
      <c r="P515" s="175"/>
      <c r="Q515" s="187"/>
      <c r="R515" s="187"/>
      <c r="S515" s="187"/>
      <c r="T515" s="154">
        <v>2023475</v>
      </c>
      <c r="U515" s="154">
        <v>2266292</v>
      </c>
      <c r="V515" s="161"/>
      <c r="W515" s="161">
        <v>2014</v>
      </c>
      <c r="X515" s="175"/>
    </row>
    <row r="516" spans="1:24" s="34" customFormat="1" ht="120.75" customHeight="1">
      <c r="A516" s="167" t="s">
        <v>1431</v>
      </c>
      <c r="B516" s="9" t="s">
        <v>26</v>
      </c>
      <c r="C516" s="198" t="s">
        <v>1432</v>
      </c>
      <c r="D516" s="173" t="s">
        <v>1433</v>
      </c>
      <c r="E516" s="173" t="s">
        <v>1433</v>
      </c>
      <c r="F516" s="173" t="s">
        <v>1433</v>
      </c>
      <c r="G516" s="173" t="s">
        <v>1866</v>
      </c>
      <c r="H516" s="135">
        <v>0.5</v>
      </c>
      <c r="I516" s="153">
        <v>751000000</v>
      </c>
      <c r="J516" s="181" t="s">
        <v>1628</v>
      </c>
      <c r="K516" s="163" t="s">
        <v>1794</v>
      </c>
      <c r="L516" s="144" t="s">
        <v>1679</v>
      </c>
      <c r="M516" s="154"/>
      <c r="N516" s="154" t="s">
        <v>1665</v>
      </c>
      <c r="O516" s="123" t="s">
        <v>1737</v>
      </c>
      <c r="P516" s="175"/>
      <c r="Q516" s="187"/>
      <c r="R516" s="187"/>
      <c r="S516" s="187"/>
      <c r="T516" s="154">
        <v>5700714.285714285</v>
      </c>
      <c r="U516" s="154">
        <v>6384800</v>
      </c>
      <c r="V516" s="161"/>
      <c r="W516" s="161">
        <v>2014</v>
      </c>
      <c r="X516" s="175"/>
    </row>
    <row r="517" spans="1:24" s="34" customFormat="1" ht="120.75" customHeight="1">
      <c r="A517" s="167" t="s">
        <v>1434</v>
      </c>
      <c r="B517" s="9" t="s">
        <v>26</v>
      </c>
      <c r="C517" s="173" t="s">
        <v>1435</v>
      </c>
      <c r="D517" s="173" t="s">
        <v>1436</v>
      </c>
      <c r="E517" s="173" t="s">
        <v>1436</v>
      </c>
      <c r="F517" s="175" t="s">
        <v>1437</v>
      </c>
      <c r="G517" s="198" t="s">
        <v>31</v>
      </c>
      <c r="H517" s="137">
        <v>1</v>
      </c>
      <c r="I517" s="156">
        <v>750000000</v>
      </c>
      <c r="J517" s="181" t="s">
        <v>1628</v>
      </c>
      <c r="K517" s="163" t="s">
        <v>1794</v>
      </c>
      <c r="L517" s="181" t="s">
        <v>1628</v>
      </c>
      <c r="M517" s="145"/>
      <c r="N517" s="162" t="s">
        <v>1636</v>
      </c>
      <c r="O517" s="156" t="s">
        <v>1746</v>
      </c>
      <c r="P517" s="175"/>
      <c r="Q517" s="187"/>
      <c r="R517" s="187"/>
      <c r="S517" s="187"/>
      <c r="T517" s="99">
        <v>5400000</v>
      </c>
      <c r="U517" s="99">
        <v>6048000</v>
      </c>
      <c r="V517" s="145"/>
      <c r="W517" s="162">
        <v>2014</v>
      </c>
      <c r="X517" s="175"/>
    </row>
    <row r="518" spans="1:24" s="34" customFormat="1" ht="120.75" customHeight="1">
      <c r="A518" s="156" t="s">
        <v>1438</v>
      </c>
      <c r="B518" s="9" t="s">
        <v>26</v>
      </c>
      <c r="C518" s="178" t="s">
        <v>1449</v>
      </c>
      <c r="D518" s="174" t="s">
        <v>1450</v>
      </c>
      <c r="E518" s="195" t="s">
        <v>1451</v>
      </c>
      <c r="F518" s="174" t="s">
        <v>1452</v>
      </c>
      <c r="G518" s="240" t="s">
        <v>1866</v>
      </c>
      <c r="H518" s="122">
        <v>0.5</v>
      </c>
      <c r="I518" s="100">
        <v>750000000</v>
      </c>
      <c r="J518" s="181" t="s">
        <v>1628</v>
      </c>
      <c r="K518" s="150" t="s">
        <v>1652</v>
      </c>
      <c r="L518" s="121" t="s">
        <v>1795</v>
      </c>
      <c r="M518" s="100"/>
      <c r="N518" s="152" t="s">
        <v>1796</v>
      </c>
      <c r="O518" s="123" t="s">
        <v>1737</v>
      </c>
      <c r="P518" s="175"/>
      <c r="Q518" s="187"/>
      <c r="R518" s="187"/>
      <c r="S518" s="187"/>
      <c r="T518" s="104">
        <v>2600100</v>
      </c>
      <c r="U518" s="104">
        <f>T518*1.12</f>
        <v>2912112.0000000005</v>
      </c>
      <c r="V518" s="100"/>
      <c r="W518" s="100">
        <v>2014</v>
      </c>
      <c r="X518" s="238"/>
    </row>
    <row r="519" spans="1:24" s="34" customFormat="1" ht="146.25" customHeight="1">
      <c r="A519" s="156" t="s">
        <v>1439</v>
      </c>
      <c r="B519" s="9" t="s">
        <v>26</v>
      </c>
      <c r="C519" s="175" t="s">
        <v>1212</v>
      </c>
      <c r="D519" s="175" t="s">
        <v>1310</v>
      </c>
      <c r="E519" s="173" t="s">
        <v>1311</v>
      </c>
      <c r="F519" s="174" t="s">
        <v>1540</v>
      </c>
      <c r="G519" s="240" t="s">
        <v>31</v>
      </c>
      <c r="H519" s="103">
        <v>1</v>
      </c>
      <c r="I519" s="100">
        <v>750000000</v>
      </c>
      <c r="J519" s="181" t="s">
        <v>1628</v>
      </c>
      <c r="K519" s="150" t="s">
        <v>1748</v>
      </c>
      <c r="L519" s="150" t="s">
        <v>1797</v>
      </c>
      <c r="M519" s="100"/>
      <c r="N519" s="152" t="s">
        <v>1798</v>
      </c>
      <c r="O519" s="123" t="s">
        <v>1737</v>
      </c>
      <c r="P519" s="175"/>
      <c r="Q519" s="187"/>
      <c r="R519" s="187"/>
      <c r="S519" s="187"/>
      <c r="T519" s="120">
        <v>1685250</v>
      </c>
      <c r="U519" s="104">
        <v>1887480</v>
      </c>
      <c r="V519" s="100"/>
      <c r="W519" s="100">
        <v>2014</v>
      </c>
      <c r="X519" s="238"/>
    </row>
    <row r="520" spans="1:24" s="34" customFormat="1" ht="120.75" customHeight="1">
      <c r="A520" s="156" t="s">
        <v>1440</v>
      </c>
      <c r="B520" s="9" t="s">
        <v>26</v>
      </c>
      <c r="C520" s="45" t="s">
        <v>1528</v>
      </c>
      <c r="D520" s="174" t="s">
        <v>1536</v>
      </c>
      <c r="E520" s="195" t="s">
        <v>1537</v>
      </c>
      <c r="F520" s="174" t="s">
        <v>1538</v>
      </c>
      <c r="G520" s="240" t="s">
        <v>31</v>
      </c>
      <c r="H520" s="103">
        <v>0.5</v>
      </c>
      <c r="I520" s="100">
        <v>750000000</v>
      </c>
      <c r="J520" s="181" t="s">
        <v>1628</v>
      </c>
      <c r="K520" s="150" t="s">
        <v>1652</v>
      </c>
      <c r="L520" s="150" t="s">
        <v>1799</v>
      </c>
      <c r="M520" s="100"/>
      <c r="N520" s="152" t="s">
        <v>1796</v>
      </c>
      <c r="O520" s="123" t="s">
        <v>1737</v>
      </c>
      <c r="P520" s="175"/>
      <c r="Q520" s="187"/>
      <c r="R520" s="187"/>
      <c r="S520" s="187"/>
      <c r="T520" s="120">
        <f>U520/1.12</f>
        <v>1647321.4285714284</v>
      </c>
      <c r="U520" s="104">
        <v>1845000</v>
      </c>
      <c r="V520" s="100"/>
      <c r="W520" s="100">
        <v>2014</v>
      </c>
      <c r="X520" s="238"/>
    </row>
    <row r="521" spans="1:24" s="34" customFormat="1" ht="174" customHeight="1">
      <c r="A521" s="156" t="s">
        <v>1441</v>
      </c>
      <c r="B521" s="9" t="s">
        <v>26</v>
      </c>
      <c r="C521" s="175" t="s">
        <v>1212</v>
      </c>
      <c r="D521" s="175" t="s">
        <v>1310</v>
      </c>
      <c r="E521" s="173" t="s">
        <v>1311</v>
      </c>
      <c r="F521" s="174" t="s">
        <v>1539</v>
      </c>
      <c r="G521" s="240" t="s">
        <v>31</v>
      </c>
      <c r="H521" s="103">
        <v>0.5</v>
      </c>
      <c r="I521" s="100">
        <v>750000000</v>
      </c>
      <c r="J521" s="181" t="s">
        <v>1628</v>
      </c>
      <c r="K521" s="150" t="s">
        <v>1748</v>
      </c>
      <c r="L521" s="150" t="s">
        <v>1800</v>
      </c>
      <c r="M521" s="100"/>
      <c r="N521" s="152" t="s">
        <v>1801</v>
      </c>
      <c r="O521" s="152" t="s">
        <v>1802</v>
      </c>
      <c r="P521" s="175"/>
      <c r="Q521" s="187"/>
      <c r="R521" s="187"/>
      <c r="S521" s="187"/>
      <c r="T521" s="120">
        <v>2033000</v>
      </c>
      <c r="U521" s="104">
        <v>2276960</v>
      </c>
      <c r="V521" s="100"/>
      <c r="W521" s="100">
        <v>2014</v>
      </c>
      <c r="X521" s="238"/>
    </row>
    <row r="522" spans="1:24" s="34" customFormat="1" ht="159" customHeight="1">
      <c r="A522" s="156" t="s">
        <v>1442</v>
      </c>
      <c r="B522" s="9" t="s">
        <v>26</v>
      </c>
      <c r="C522" s="175" t="s">
        <v>1212</v>
      </c>
      <c r="D522" s="175" t="s">
        <v>1310</v>
      </c>
      <c r="E522" s="173" t="s">
        <v>1311</v>
      </c>
      <c r="F522" s="174" t="s">
        <v>1541</v>
      </c>
      <c r="G522" s="240" t="s">
        <v>31</v>
      </c>
      <c r="H522" s="103">
        <v>0.5</v>
      </c>
      <c r="I522" s="100">
        <v>750000000</v>
      </c>
      <c r="J522" s="181" t="s">
        <v>1628</v>
      </c>
      <c r="K522" s="150" t="s">
        <v>1644</v>
      </c>
      <c r="L522" s="150" t="s">
        <v>1804</v>
      </c>
      <c r="M522" s="100"/>
      <c r="N522" s="152" t="s">
        <v>1803</v>
      </c>
      <c r="O522" s="152" t="s">
        <v>1802</v>
      </c>
      <c r="P522" s="175"/>
      <c r="Q522" s="187"/>
      <c r="R522" s="187"/>
      <c r="S522" s="187"/>
      <c r="T522" s="120">
        <v>2852620</v>
      </c>
      <c r="U522" s="104">
        <v>3194934.4</v>
      </c>
      <c r="V522" s="100"/>
      <c r="W522" s="100">
        <v>2014</v>
      </c>
      <c r="X522" s="238"/>
    </row>
    <row r="523" spans="1:24" s="34" customFormat="1" ht="120.75" customHeight="1">
      <c r="A523" s="156" t="s">
        <v>1446</v>
      </c>
      <c r="B523" s="9" t="s">
        <v>26</v>
      </c>
      <c r="C523" s="101" t="s">
        <v>1544</v>
      </c>
      <c r="D523" s="174" t="s">
        <v>1542</v>
      </c>
      <c r="E523" s="174" t="s">
        <v>1542</v>
      </c>
      <c r="F523" s="174" t="s">
        <v>1543</v>
      </c>
      <c r="G523" s="240" t="s">
        <v>31</v>
      </c>
      <c r="H523" s="122">
        <v>1</v>
      </c>
      <c r="I523" s="100">
        <v>750000000</v>
      </c>
      <c r="J523" s="181" t="s">
        <v>1628</v>
      </c>
      <c r="K523" s="150" t="s">
        <v>1748</v>
      </c>
      <c r="L523" s="151" t="s">
        <v>1805</v>
      </c>
      <c r="M523" s="100"/>
      <c r="N523" s="152" t="s">
        <v>1801</v>
      </c>
      <c r="O523" s="123" t="s">
        <v>1737</v>
      </c>
      <c r="P523" s="175"/>
      <c r="Q523" s="187"/>
      <c r="R523" s="187"/>
      <c r="S523" s="187"/>
      <c r="T523" s="104">
        <v>2666000</v>
      </c>
      <c r="U523" s="104">
        <v>2985920.0000000005</v>
      </c>
      <c r="V523" s="100"/>
      <c r="W523" s="100">
        <v>2014</v>
      </c>
      <c r="X523" s="238"/>
    </row>
    <row r="524" spans="1:24" s="34" customFormat="1" ht="139.5" customHeight="1">
      <c r="A524" s="156" t="s">
        <v>1447</v>
      </c>
      <c r="B524" s="9" t="s">
        <v>26</v>
      </c>
      <c r="C524" s="190" t="s">
        <v>1283</v>
      </c>
      <c r="D524" s="173" t="s">
        <v>1284</v>
      </c>
      <c r="E524" s="173" t="s">
        <v>1284</v>
      </c>
      <c r="F524" s="173" t="s">
        <v>1285</v>
      </c>
      <c r="G524" s="175" t="s">
        <v>1866</v>
      </c>
      <c r="H524" s="135">
        <v>0.5</v>
      </c>
      <c r="I524" s="153">
        <v>751000000</v>
      </c>
      <c r="J524" s="181" t="s">
        <v>1628</v>
      </c>
      <c r="K524" s="150" t="s">
        <v>1748</v>
      </c>
      <c r="L524" s="144" t="s">
        <v>1679</v>
      </c>
      <c r="M524" s="154"/>
      <c r="N524" s="154" t="s">
        <v>1674</v>
      </c>
      <c r="O524" s="123" t="s">
        <v>1737</v>
      </c>
      <c r="P524" s="14"/>
      <c r="Q524" s="14"/>
      <c r="R524" s="14"/>
      <c r="S524" s="14"/>
      <c r="T524" s="154">
        <v>1100000</v>
      </c>
      <c r="U524" s="154">
        <v>1232000.0000000002</v>
      </c>
      <c r="V524" s="161"/>
      <c r="W524" s="161">
        <v>2014</v>
      </c>
      <c r="X524" s="37"/>
    </row>
    <row r="525" spans="1:24" s="34" customFormat="1" ht="139.5" customHeight="1">
      <c r="A525" s="156" t="s">
        <v>1448</v>
      </c>
      <c r="B525" s="9" t="s">
        <v>26</v>
      </c>
      <c r="C525" s="161" t="s">
        <v>1287</v>
      </c>
      <c r="D525" s="173" t="s">
        <v>1545</v>
      </c>
      <c r="E525" s="173" t="s">
        <v>1288</v>
      </c>
      <c r="F525" s="173" t="s">
        <v>1289</v>
      </c>
      <c r="G525" s="173" t="s">
        <v>1858</v>
      </c>
      <c r="H525" s="135">
        <v>0.5</v>
      </c>
      <c r="I525" s="153">
        <v>751000000</v>
      </c>
      <c r="J525" s="181" t="s">
        <v>1628</v>
      </c>
      <c r="K525" s="163" t="s">
        <v>1666</v>
      </c>
      <c r="L525" s="144" t="s">
        <v>1679</v>
      </c>
      <c r="M525" s="154"/>
      <c r="N525" s="154" t="s">
        <v>1806</v>
      </c>
      <c r="O525" s="123" t="s">
        <v>1737</v>
      </c>
      <c r="P525" s="14"/>
      <c r="Q525" s="14"/>
      <c r="R525" s="14"/>
      <c r="S525" s="14"/>
      <c r="T525" s="154">
        <v>0</v>
      </c>
      <c r="U525" s="154">
        <v>0</v>
      </c>
      <c r="V525" s="161"/>
      <c r="W525" s="161">
        <v>2014</v>
      </c>
      <c r="X525" s="272" t="s">
        <v>1873</v>
      </c>
    </row>
    <row r="526" spans="1:24" s="34" customFormat="1" ht="139.5" customHeight="1">
      <c r="A526" s="263" t="s">
        <v>1870</v>
      </c>
      <c r="B526" s="267" t="s">
        <v>26</v>
      </c>
      <c r="C526" s="264" t="s">
        <v>1287</v>
      </c>
      <c r="D526" s="265" t="s">
        <v>1545</v>
      </c>
      <c r="E526" s="265" t="s">
        <v>1871</v>
      </c>
      <c r="F526" s="265" t="s">
        <v>1289</v>
      </c>
      <c r="G526" s="322" t="s">
        <v>2022</v>
      </c>
      <c r="H526" s="266">
        <v>0.5</v>
      </c>
      <c r="I526" s="267">
        <v>751000000</v>
      </c>
      <c r="J526" s="336" t="s">
        <v>1859</v>
      </c>
      <c r="K526" s="264" t="s">
        <v>1666</v>
      </c>
      <c r="L526" s="264" t="s">
        <v>1679</v>
      </c>
      <c r="M526" s="264"/>
      <c r="N526" s="264" t="s">
        <v>1640</v>
      </c>
      <c r="O526" s="265" t="s">
        <v>1872</v>
      </c>
      <c r="P526" s="264"/>
      <c r="Q526" s="264"/>
      <c r="R526" s="264"/>
      <c r="S526" s="268"/>
      <c r="T526" s="269">
        <v>0</v>
      </c>
      <c r="U526" s="269">
        <f>T526*1.12</f>
        <v>0</v>
      </c>
      <c r="V526" s="270"/>
      <c r="W526" s="271">
        <v>2014</v>
      </c>
      <c r="X526" s="325" t="s">
        <v>1973</v>
      </c>
    </row>
    <row r="527" spans="1:24" s="34" customFormat="1" ht="139.5" customHeight="1">
      <c r="A527" s="156" t="s">
        <v>1453</v>
      </c>
      <c r="B527" s="9" t="s">
        <v>26</v>
      </c>
      <c r="C527" s="112" t="s">
        <v>1306</v>
      </c>
      <c r="D527" s="186" t="s">
        <v>1307</v>
      </c>
      <c r="E527" s="186" t="s">
        <v>1307</v>
      </c>
      <c r="F527" s="186" t="s">
        <v>1454</v>
      </c>
      <c r="G527" s="322" t="s">
        <v>2022</v>
      </c>
      <c r="H527" s="137">
        <v>0.8</v>
      </c>
      <c r="I527" s="162">
        <v>750000000</v>
      </c>
      <c r="J527" s="181" t="s">
        <v>1628</v>
      </c>
      <c r="K527" s="160" t="s">
        <v>1665</v>
      </c>
      <c r="L527" s="156" t="s">
        <v>1783</v>
      </c>
      <c r="M527" s="162"/>
      <c r="N527" s="130" t="s">
        <v>1807</v>
      </c>
      <c r="O527" s="65" t="s">
        <v>1808</v>
      </c>
      <c r="P527" s="14"/>
      <c r="Q527" s="14"/>
      <c r="R527" s="14"/>
      <c r="S527" s="14"/>
      <c r="T527" s="143">
        <v>17397700</v>
      </c>
      <c r="U527" s="112">
        <f>T527*1.12</f>
        <v>19485424</v>
      </c>
      <c r="V527" s="62"/>
      <c r="W527" s="162">
        <v>2014</v>
      </c>
      <c r="X527" s="44"/>
    </row>
    <row r="528" spans="1:24" s="34" customFormat="1" ht="139.5" customHeight="1">
      <c r="A528" s="156" t="s">
        <v>1455</v>
      </c>
      <c r="B528" s="9" t="s">
        <v>26</v>
      </c>
      <c r="C528" s="112" t="s">
        <v>1306</v>
      </c>
      <c r="D528" s="186" t="s">
        <v>1307</v>
      </c>
      <c r="E528" s="186" t="s">
        <v>1307</v>
      </c>
      <c r="F528" s="186" t="s">
        <v>1454</v>
      </c>
      <c r="G528" s="173" t="s">
        <v>1858</v>
      </c>
      <c r="H528" s="137">
        <v>0.8</v>
      </c>
      <c r="I528" s="162">
        <v>750000000</v>
      </c>
      <c r="J528" s="181" t="s">
        <v>1628</v>
      </c>
      <c r="K528" s="160" t="s">
        <v>1665</v>
      </c>
      <c r="L528" s="156" t="s">
        <v>1782</v>
      </c>
      <c r="M528" s="162"/>
      <c r="N528" s="130" t="s">
        <v>1809</v>
      </c>
      <c r="O528" s="65" t="s">
        <v>1808</v>
      </c>
      <c r="P528" s="14"/>
      <c r="Q528" s="14"/>
      <c r="R528" s="14"/>
      <c r="S528" s="14"/>
      <c r="T528" s="143">
        <v>13536390</v>
      </c>
      <c r="U528" s="112">
        <f>T528*1.12</f>
        <v>15160756.8</v>
      </c>
      <c r="V528" s="62"/>
      <c r="W528" s="162">
        <v>2014</v>
      </c>
      <c r="X528" s="44"/>
    </row>
    <row r="529" spans="1:24" s="34" customFormat="1" ht="120.75" customHeight="1">
      <c r="A529" s="156" t="s">
        <v>1456</v>
      </c>
      <c r="B529" s="9" t="s">
        <v>26</v>
      </c>
      <c r="C529" s="175" t="s">
        <v>1457</v>
      </c>
      <c r="D529" s="175" t="s">
        <v>1458</v>
      </c>
      <c r="E529" s="175" t="s">
        <v>1458</v>
      </c>
      <c r="F529" s="175" t="s">
        <v>1459</v>
      </c>
      <c r="G529" s="173" t="s">
        <v>1858</v>
      </c>
      <c r="H529" s="135">
        <v>1</v>
      </c>
      <c r="I529" s="153">
        <v>750000000</v>
      </c>
      <c r="J529" s="181" t="s">
        <v>1628</v>
      </c>
      <c r="K529" s="163" t="s">
        <v>1625</v>
      </c>
      <c r="L529" s="144" t="s">
        <v>1679</v>
      </c>
      <c r="M529" s="154"/>
      <c r="N529" s="154" t="s">
        <v>1810</v>
      </c>
      <c r="O529" s="135" t="s">
        <v>1662</v>
      </c>
      <c r="P529" s="175"/>
      <c r="Q529" s="187"/>
      <c r="R529" s="187"/>
      <c r="S529" s="187"/>
      <c r="T529" s="132">
        <f>226*12000*12/1.12</f>
        <v>29057142.857142854</v>
      </c>
      <c r="U529" s="132">
        <f>T529*1.12</f>
        <v>32544000</v>
      </c>
      <c r="V529" s="161"/>
      <c r="W529" s="161" t="s">
        <v>1460</v>
      </c>
      <c r="X529" s="173"/>
    </row>
    <row r="530" spans="1:24" s="34" customFormat="1" ht="120.75" customHeight="1">
      <c r="A530" s="156" t="s">
        <v>1461</v>
      </c>
      <c r="B530" s="9" t="s">
        <v>26</v>
      </c>
      <c r="C530" s="173" t="s">
        <v>1297</v>
      </c>
      <c r="D530" s="173" t="s">
        <v>1298</v>
      </c>
      <c r="E530" s="173" t="s">
        <v>1298</v>
      </c>
      <c r="F530" s="173" t="s">
        <v>1462</v>
      </c>
      <c r="G530" s="173" t="s">
        <v>31</v>
      </c>
      <c r="H530" s="130">
        <v>1</v>
      </c>
      <c r="I530" s="156">
        <v>751000000</v>
      </c>
      <c r="J530" s="181" t="s">
        <v>1628</v>
      </c>
      <c r="K530" s="156" t="s">
        <v>1794</v>
      </c>
      <c r="L530" s="156" t="s">
        <v>1783</v>
      </c>
      <c r="M530" s="156"/>
      <c r="N530" s="156" t="s">
        <v>1811</v>
      </c>
      <c r="O530" s="153" t="s">
        <v>1781</v>
      </c>
      <c r="P530" s="173"/>
      <c r="Q530" s="173"/>
      <c r="R530" s="173"/>
      <c r="S530" s="173"/>
      <c r="T530" s="128">
        <f>U530/1.12</f>
        <v>2052857.1428571427</v>
      </c>
      <c r="U530" s="128">
        <v>2299200</v>
      </c>
      <c r="V530" s="62"/>
      <c r="W530" s="156">
        <v>2014</v>
      </c>
      <c r="X530" s="175"/>
    </row>
    <row r="531" spans="1:24" s="34" customFormat="1" ht="120.75" customHeight="1">
      <c r="A531" s="156" t="s">
        <v>1463</v>
      </c>
      <c r="B531" s="9" t="s">
        <v>26</v>
      </c>
      <c r="C531" s="173" t="s">
        <v>1297</v>
      </c>
      <c r="D531" s="173" t="s">
        <v>1298</v>
      </c>
      <c r="E531" s="173" t="s">
        <v>1298</v>
      </c>
      <c r="F531" s="173" t="s">
        <v>1462</v>
      </c>
      <c r="G531" s="173" t="s">
        <v>31</v>
      </c>
      <c r="H531" s="130">
        <v>1</v>
      </c>
      <c r="I531" s="156">
        <v>751000000</v>
      </c>
      <c r="J531" s="181" t="s">
        <v>1628</v>
      </c>
      <c r="K531" s="156" t="s">
        <v>1794</v>
      </c>
      <c r="L531" s="156" t="s">
        <v>1782</v>
      </c>
      <c r="M531" s="156"/>
      <c r="N531" s="156" t="s">
        <v>1812</v>
      </c>
      <c r="O531" s="153" t="s">
        <v>1781</v>
      </c>
      <c r="P531" s="173"/>
      <c r="Q531" s="173"/>
      <c r="R531" s="173"/>
      <c r="S531" s="173"/>
      <c r="T531" s="128">
        <f>U531/1.12</f>
        <v>1539642.857142857</v>
      </c>
      <c r="U531" s="128">
        <v>1724400</v>
      </c>
      <c r="V531" s="62"/>
      <c r="W531" s="156">
        <v>2014</v>
      </c>
      <c r="X531" s="175"/>
    </row>
    <row r="532" spans="1:24" s="34" customFormat="1" ht="120.75" customHeight="1">
      <c r="A532" s="156" t="s">
        <v>1464</v>
      </c>
      <c r="B532" s="9" t="s">
        <v>26</v>
      </c>
      <c r="C532" s="173" t="s">
        <v>1297</v>
      </c>
      <c r="D532" s="173" t="s">
        <v>1298</v>
      </c>
      <c r="E532" s="173" t="s">
        <v>1298</v>
      </c>
      <c r="F532" s="173" t="s">
        <v>1465</v>
      </c>
      <c r="G532" s="173" t="s">
        <v>31</v>
      </c>
      <c r="H532" s="130">
        <v>0.5</v>
      </c>
      <c r="I532" s="156">
        <v>751000000</v>
      </c>
      <c r="J532" s="181" t="s">
        <v>1628</v>
      </c>
      <c r="K532" s="156" t="s">
        <v>1665</v>
      </c>
      <c r="L532" s="156" t="s">
        <v>1814</v>
      </c>
      <c r="M532" s="162"/>
      <c r="N532" s="156" t="s">
        <v>1813</v>
      </c>
      <c r="O532" s="153" t="s">
        <v>1781</v>
      </c>
      <c r="P532" s="173"/>
      <c r="Q532" s="173"/>
      <c r="R532" s="173"/>
      <c r="S532" s="173"/>
      <c r="T532" s="128">
        <f>U532/1.12</f>
        <v>9004094.285714285</v>
      </c>
      <c r="U532" s="128">
        <v>10084585.6</v>
      </c>
      <c r="V532" s="62"/>
      <c r="W532" s="156">
        <v>2014</v>
      </c>
      <c r="X532" s="175"/>
    </row>
    <row r="533" spans="1:24" s="34" customFormat="1" ht="120.75" customHeight="1">
      <c r="A533" s="156" t="s">
        <v>1466</v>
      </c>
      <c r="B533" s="9" t="s">
        <v>26</v>
      </c>
      <c r="C533" s="186" t="s">
        <v>1306</v>
      </c>
      <c r="D533" s="186" t="s">
        <v>1307</v>
      </c>
      <c r="E533" s="186" t="s">
        <v>1307</v>
      </c>
      <c r="F533" s="186" t="s">
        <v>1467</v>
      </c>
      <c r="G533" s="173" t="s">
        <v>1858</v>
      </c>
      <c r="H533" s="137">
        <v>0.8</v>
      </c>
      <c r="I533" s="162">
        <v>750000000</v>
      </c>
      <c r="J533" s="181" t="s">
        <v>1628</v>
      </c>
      <c r="K533" s="160" t="s">
        <v>1815</v>
      </c>
      <c r="L533" s="156" t="s">
        <v>1782</v>
      </c>
      <c r="M533" s="162"/>
      <c r="N533" s="130" t="s">
        <v>1468</v>
      </c>
      <c r="O533" s="65" t="s">
        <v>1808</v>
      </c>
      <c r="P533" s="173"/>
      <c r="Q533" s="173"/>
      <c r="R533" s="173"/>
      <c r="S533" s="173"/>
      <c r="T533" s="143">
        <v>29128162</v>
      </c>
      <c r="U533" s="112">
        <f>T533*1.12</f>
        <v>32623541.44</v>
      </c>
      <c r="V533" s="62"/>
      <c r="W533" s="162">
        <v>2014</v>
      </c>
      <c r="X533" s="205"/>
    </row>
    <row r="534" spans="1:24" s="34" customFormat="1" ht="120.75" customHeight="1">
      <c r="A534" s="156" t="s">
        <v>1469</v>
      </c>
      <c r="B534" s="9" t="s">
        <v>26</v>
      </c>
      <c r="C534" s="179" t="s">
        <v>1470</v>
      </c>
      <c r="D534" s="179" t="s">
        <v>1471</v>
      </c>
      <c r="E534" s="179" t="s">
        <v>1471</v>
      </c>
      <c r="F534" s="179" t="s">
        <v>1472</v>
      </c>
      <c r="G534" s="180" t="s">
        <v>31</v>
      </c>
      <c r="H534" s="103">
        <v>1</v>
      </c>
      <c r="I534" s="100">
        <v>750000000</v>
      </c>
      <c r="J534" s="181" t="s">
        <v>1628</v>
      </c>
      <c r="K534" s="160" t="s">
        <v>1815</v>
      </c>
      <c r="L534" s="151" t="s">
        <v>1816</v>
      </c>
      <c r="M534" s="100"/>
      <c r="N534" s="152" t="s">
        <v>1817</v>
      </c>
      <c r="O534" s="135" t="s">
        <v>1662</v>
      </c>
      <c r="P534" s="174"/>
      <c r="Q534" s="182"/>
      <c r="R534" s="184"/>
      <c r="S534" s="184"/>
      <c r="T534" s="104">
        <f>U534/1.12</f>
        <v>53571.428571428565</v>
      </c>
      <c r="U534" s="104">
        <v>60000</v>
      </c>
      <c r="V534" s="100"/>
      <c r="W534" s="100">
        <v>2014</v>
      </c>
      <c r="X534" s="174"/>
    </row>
    <row r="535" spans="1:24" s="34" customFormat="1" ht="120.75" customHeight="1">
      <c r="A535" s="156" t="s">
        <v>1473</v>
      </c>
      <c r="B535" s="9" t="s">
        <v>26</v>
      </c>
      <c r="C535" s="238" t="s">
        <v>1474</v>
      </c>
      <c r="D535" s="175" t="s">
        <v>1475</v>
      </c>
      <c r="E535" s="175" t="s">
        <v>1476</v>
      </c>
      <c r="F535" s="175"/>
      <c r="G535" s="175" t="s">
        <v>1866</v>
      </c>
      <c r="H535" s="135">
        <v>1</v>
      </c>
      <c r="I535" s="153">
        <v>750000000</v>
      </c>
      <c r="J535" s="181" t="s">
        <v>1628</v>
      </c>
      <c r="K535" s="163" t="s">
        <v>1625</v>
      </c>
      <c r="L535" s="144" t="s">
        <v>1679</v>
      </c>
      <c r="M535" s="154"/>
      <c r="N535" s="163" t="s">
        <v>1625</v>
      </c>
      <c r="O535" s="135" t="s">
        <v>1662</v>
      </c>
      <c r="P535" s="175"/>
      <c r="Q535" s="187"/>
      <c r="R535" s="187"/>
      <c r="S535" s="187"/>
      <c r="T535" s="132">
        <v>4730000</v>
      </c>
      <c r="U535" s="132">
        <v>4730000</v>
      </c>
      <c r="V535" s="161"/>
      <c r="W535" s="161">
        <v>2014</v>
      </c>
      <c r="X535" s="173"/>
    </row>
    <row r="536" spans="1:24" s="34" customFormat="1" ht="120.75" customHeight="1">
      <c r="A536" s="156" t="s">
        <v>1477</v>
      </c>
      <c r="B536" s="9" t="s">
        <v>26</v>
      </c>
      <c r="C536" s="158" t="s">
        <v>1524</v>
      </c>
      <c r="D536" s="175" t="s">
        <v>1547</v>
      </c>
      <c r="E536" s="175" t="s">
        <v>1548</v>
      </c>
      <c r="F536" s="76" t="s">
        <v>1546</v>
      </c>
      <c r="G536" s="175" t="s">
        <v>31</v>
      </c>
      <c r="H536" s="135">
        <v>1</v>
      </c>
      <c r="I536" s="153">
        <v>750000000</v>
      </c>
      <c r="J536" s="181" t="s">
        <v>1628</v>
      </c>
      <c r="K536" s="163" t="s">
        <v>1654</v>
      </c>
      <c r="L536" s="181" t="s">
        <v>1628</v>
      </c>
      <c r="M536" s="154"/>
      <c r="N536" s="154" t="s">
        <v>1652</v>
      </c>
      <c r="O536" s="153" t="s">
        <v>1781</v>
      </c>
      <c r="P536" s="175"/>
      <c r="Q536" s="187"/>
      <c r="R536" s="187"/>
      <c r="S536" s="187"/>
      <c r="T536" s="132">
        <v>851000</v>
      </c>
      <c r="U536" s="132">
        <f>T536*1.12</f>
        <v>953120.0000000001</v>
      </c>
      <c r="V536" s="153"/>
      <c r="W536" s="161">
        <v>2014</v>
      </c>
      <c r="X536" s="173"/>
    </row>
    <row r="537" spans="1:24" s="34" customFormat="1" ht="120.75" customHeight="1">
      <c r="A537" s="156" t="s">
        <v>1479</v>
      </c>
      <c r="B537" s="9" t="s">
        <v>26</v>
      </c>
      <c r="C537" s="158" t="s">
        <v>1524</v>
      </c>
      <c r="D537" s="175" t="s">
        <v>1547</v>
      </c>
      <c r="E537" s="175" t="s">
        <v>1548</v>
      </c>
      <c r="F537" s="76" t="s">
        <v>1549</v>
      </c>
      <c r="G537" s="175" t="s">
        <v>31</v>
      </c>
      <c r="H537" s="135">
        <v>1</v>
      </c>
      <c r="I537" s="153">
        <v>750000000</v>
      </c>
      <c r="J537" s="181" t="s">
        <v>1628</v>
      </c>
      <c r="K537" s="163" t="s">
        <v>1654</v>
      </c>
      <c r="L537" s="181" t="s">
        <v>1628</v>
      </c>
      <c r="M537" s="154"/>
      <c r="N537" s="154" t="s">
        <v>1652</v>
      </c>
      <c r="O537" s="153" t="s">
        <v>1781</v>
      </c>
      <c r="P537" s="175"/>
      <c r="Q537" s="187"/>
      <c r="R537" s="187"/>
      <c r="S537" s="187"/>
      <c r="T537" s="132">
        <v>1032000</v>
      </c>
      <c r="U537" s="132">
        <f>T537*1.12</f>
        <v>1155840</v>
      </c>
      <c r="V537" s="153"/>
      <c r="W537" s="161">
        <v>2014</v>
      </c>
      <c r="X537" s="173"/>
    </row>
    <row r="538" spans="1:24" s="34" customFormat="1" ht="120.75" customHeight="1">
      <c r="A538" s="156" t="s">
        <v>1480</v>
      </c>
      <c r="B538" s="9" t="s">
        <v>26</v>
      </c>
      <c r="C538" s="155" t="s">
        <v>1525</v>
      </c>
      <c r="D538" s="175" t="s">
        <v>1550</v>
      </c>
      <c r="E538" s="175" t="s">
        <v>1550</v>
      </c>
      <c r="F538" s="66" t="s">
        <v>1551</v>
      </c>
      <c r="G538" s="322" t="s">
        <v>2022</v>
      </c>
      <c r="H538" s="135">
        <v>0.9</v>
      </c>
      <c r="I538" s="153">
        <v>750000000</v>
      </c>
      <c r="J538" s="181" t="s">
        <v>1628</v>
      </c>
      <c r="K538" s="163" t="s">
        <v>1645</v>
      </c>
      <c r="L538" s="181" t="s">
        <v>1628</v>
      </c>
      <c r="M538" s="154"/>
      <c r="N538" s="154" t="s">
        <v>1626</v>
      </c>
      <c r="O538" s="153" t="s">
        <v>1818</v>
      </c>
      <c r="P538" s="175"/>
      <c r="Q538" s="187"/>
      <c r="R538" s="187"/>
      <c r="S538" s="187"/>
      <c r="T538" s="132">
        <v>4885446.43</v>
      </c>
      <c r="U538" s="132">
        <f>T538*1.12</f>
        <v>5471700.0016</v>
      </c>
      <c r="V538" s="153"/>
      <c r="W538" s="161">
        <v>2014</v>
      </c>
      <c r="X538" s="173"/>
    </row>
    <row r="539" spans="1:24" s="34" customFormat="1" ht="120.75" customHeight="1">
      <c r="A539" s="156" t="s">
        <v>1481</v>
      </c>
      <c r="B539" s="9" t="s">
        <v>26</v>
      </c>
      <c r="C539" s="155" t="s">
        <v>1525</v>
      </c>
      <c r="D539" s="175" t="s">
        <v>1550</v>
      </c>
      <c r="E539" s="175" t="s">
        <v>1550</v>
      </c>
      <c r="F539" s="75" t="s">
        <v>1552</v>
      </c>
      <c r="G539" s="322" t="s">
        <v>2022</v>
      </c>
      <c r="H539" s="135">
        <v>0.9</v>
      </c>
      <c r="I539" s="153">
        <v>750000000</v>
      </c>
      <c r="J539" s="181" t="s">
        <v>1628</v>
      </c>
      <c r="K539" s="163" t="s">
        <v>1645</v>
      </c>
      <c r="L539" s="181" t="s">
        <v>1628</v>
      </c>
      <c r="M539" s="154"/>
      <c r="N539" s="154" t="s">
        <v>1626</v>
      </c>
      <c r="O539" s="153" t="s">
        <v>1746</v>
      </c>
      <c r="P539" s="175"/>
      <c r="Q539" s="187"/>
      <c r="R539" s="187"/>
      <c r="S539" s="187"/>
      <c r="T539" s="132">
        <v>815625</v>
      </c>
      <c r="U539" s="132">
        <f>T539*1.12</f>
        <v>913500.0000000001</v>
      </c>
      <c r="V539" s="161"/>
      <c r="W539" s="161">
        <v>2014</v>
      </c>
      <c r="X539" s="173"/>
    </row>
    <row r="540" spans="1:24" s="34" customFormat="1" ht="120.75" customHeight="1">
      <c r="A540" s="156" t="s">
        <v>1483</v>
      </c>
      <c r="B540" s="67" t="s">
        <v>26</v>
      </c>
      <c r="C540" s="68" t="s">
        <v>1525</v>
      </c>
      <c r="D540" s="203" t="s">
        <v>1550</v>
      </c>
      <c r="E540" s="203" t="s">
        <v>1550</v>
      </c>
      <c r="F540" s="53" t="s">
        <v>1553</v>
      </c>
      <c r="G540" s="322" t="s">
        <v>2022</v>
      </c>
      <c r="H540" s="135">
        <v>0.9</v>
      </c>
      <c r="I540" s="153">
        <v>750000000</v>
      </c>
      <c r="J540" s="181" t="s">
        <v>1628</v>
      </c>
      <c r="K540" s="163" t="s">
        <v>1653</v>
      </c>
      <c r="L540" s="181" t="s">
        <v>1628</v>
      </c>
      <c r="M540" s="154"/>
      <c r="N540" s="154" t="s">
        <v>1644</v>
      </c>
      <c r="O540" s="153" t="s">
        <v>1818</v>
      </c>
      <c r="P540" s="175"/>
      <c r="Q540" s="187"/>
      <c r="R540" s="187"/>
      <c r="S540" s="187"/>
      <c r="T540" s="132">
        <f>U540/1.12</f>
        <v>3267857.1428571427</v>
      </c>
      <c r="U540" s="132">
        <v>3660000</v>
      </c>
      <c r="V540" s="161"/>
      <c r="W540" s="161">
        <v>2014</v>
      </c>
      <c r="X540" s="173"/>
    </row>
    <row r="541" spans="1:24" s="34" customFormat="1" ht="120.75" customHeight="1">
      <c r="A541" s="156" t="s">
        <v>1485</v>
      </c>
      <c r="B541" s="67" t="s">
        <v>26</v>
      </c>
      <c r="C541" s="155" t="s">
        <v>1554</v>
      </c>
      <c r="D541" s="70" t="s">
        <v>1555</v>
      </c>
      <c r="E541" s="70" t="s">
        <v>1556</v>
      </c>
      <c r="F541" s="76" t="s">
        <v>1557</v>
      </c>
      <c r="G541" s="71" t="s">
        <v>1858</v>
      </c>
      <c r="H541" s="135">
        <v>0.9</v>
      </c>
      <c r="I541" s="153">
        <v>750000000</v>
      </c>
      <c r="J541" s="181" t="s">
        <v>1628</v>
      </c>
      <c r="K541" s="163" t="s">
        <v>1666</v>
      </c>
      <c r="L541" s="153" t="s">
        <v>1816</v>
      </c>
      <c r="M541" s="154"/>
      <c r="N541" s="163" t="s">
        <v>1666</v>
      </c>
      <c r="O541" s="153" t="s">
        <v>1818</v>
      </c>
      <c r="P541" s="175"/>
      <c r="Q541" s="187"/>
      <c r="R541" s="187"/>
      <c r="S541" s="187"/>
      <c r="T541" s="132">
        <v>16647125</v>
      </c>
      <c r="U541" s="132">
        <f>T541*1.12</f>
        <v>18644780</v>
      </c>
      <c r="V541" s="161"/>
      <c r="W541" s="161">
        <v>2014</v>
      </c>
      <c r="X541" s="173"/>
    </row>
    <row r="542" spans="1:24" s="34" customFormat="1" ht="120.75" customHeight="1">
      <c r="A542" s="156" t="s">
        <v>1487</v>
      </c>
      <c r="B542" s="67" t="s">
        <v>26</v>
      </c>
      <c r="C542" s="68" t="s">
        <v>1554</v>
      </c>
      <c r="D542" s="72" t="s">
        <v>1555</v>
      </c>
      <c r="E542" s="72" t="s">
        <v>1556</v>
      </c>
      <c r="F542" s="46"/>
      <c r="G542" s="73" t="s">
        <v>1858</v>
      </c>
      <c r="H542" s="135">
        <v>1</v>
      </c>
      <c r="I542" s="153">
        <v>750000000</v>
      </c>
      <c r="J542" s="181" t="s">
        <v>1628</v>
      </c>
      <c r="K542" s="163" t="s">
        <v>1666</v>
      </c>
      <c r="L542" s="181" t="s">
        <v>1628</v>
      </c>
      <c r="M542" s="154"/>
      <c r="N542" s="163" t="s">
        <v>1666</v>
      </c>
      <c r="O542" s="153" t="s">
        <v>1818</v>
      </c>
      <c r="P542" s="175"/>
      <c r="Q542" s="187"/>
      <c r="R542" s="187"/>
      <c r="S542" s="187"/>
      <c r="T542" s="132">
        <v>1391607.14</v>
      </c>
      <c r="U542" s="132">
        <f>T542*1.12</f>
        <v>1558599.9968</v>
      </c>
      <c r="V542" s="161"/>
      <c r="W542" s="161">
        <v>2014</v>
      </c>
      <c r="X542" s="173"/>
    </row>
    <row r="543" spans="1:24" s="34" customFormat="1" ht="120.75" customHeight="1">
      <c r="A543" s="156" t="s">
        <v>1489</v>
      </c>
      <c r="B543" s="89" t="s">
        <v>26</v>
      </c>
      <c r="C543" s="251" t="s">
        <v>1215</v>
      </c>
      <c r="D543" s="248" t="s">
        <v>1854</v>
      </c>
      <c r="E543" s="248" t="s">
        <v>1854</v>
      </c>
      <c r="F543" s="252"/>
      <c r="G543" s="153" t="s">
        <v>1866</v>
      </c>
      <c r="H543" s="135">
        <v>1</v>
      </c>
      <c r="I543" s="153">
        <v>750000000</v>
      </c>
      <c r="J543" s="181" t="s">
        <v>1628</v>
      </c>
      <c r="K543" s="163" t="s">
        <v>1666</v>
      </c>
      <c r="L543" s="181" t="s">
        <v>1628</v>
      </c>
      <c r="M543" s="154"/>
      <c r="N543" s="154" t="s">
        <v>1819</v>
      </c>
      <c r="O543" s="153" t="s">
        <v>1746</v>
      </c>
      <c r="P543" s="175"/>
      <c r="Q543" s="187"/>
      <c r="R543" s="187"/>
      <c r="S543" s="187"/>
      <c r="T543" s="132">
        <v>7253560</v>
      </c>
      <c r="U543" s="132">
        <f>T543</f>
        <v>7253560</v>
      </c>
      <c r="V543" s="161"/>
      <c r="W543" s="161">
        <v>2014</v>
      </c>
      <c r="X543" s="247"/>
    </row>
    <row r="544" spans="1:29" s="34" customFormat="1" ht="120.75" customHeight="1">
      <c r="A544" s="153" t="s">
        <v>1490</v>
      </c>
      <c r="B544" s="253" t="s">
        <v>26</v>
      </c>
      <c r="C544" s="87" t="s">
        <v>1526</v>
      </c>
      <c r="D544" s="88" t="s">
        <v>2006</v>
      </c>
      <c r="E544" s="88" t="s">
        <v>2007</v>
      </c>
      <c r="F544" s="88"/>
      <c r="G544" s="88" t="s">
        <v>1866</v>
      </c>
      <c r="H544" s="331">
        <v>1</v>
      </c>
      <c r="I544" s="264">
        <v>750000000</v>
      </c>
      <c r="J544" s="336" t="s">
        <v>1859</v>
      </c>
      <c r="K544" s="163" t="s">
        <v>1666</v>
      </c>
      <c r="L544" s="336" t="s">
        <v>1859</v>
      </c>
      <c r="M544" s="338"/>
      <c r="N544" s="338" t="s">
        <v>1674</v>
      </c>
      <c r="O544" s="331" t="s">
        <v>2008</v>
      </c>
      <c r="P544" s="339"/>
      <c r="Q544" s="339"/>
      <c r="R544" s="339"/>
      <c r="S544" s="340"/>
      <c r="T544" s="340">
        <v>0</v>
      </c>
      <c r="U544" s="340">
        <v>0</v>
      </c>
      <c r="V544" s="341"/>
      <c r="W544" s="339">
        <v>2014</v>
      </c>
      <c r="X544" s="340" t="s">
        <v>2009</v>
      </c>
      <c r="Y544" s="342"/>
      <c r="Z544" s="343"/>
      <c r="AA544" s="344"/>
      <c r="AB544" s="382"/>
      <c r="AC544" s="382"/>
    </row>
    <row r="545" spans="1:29" s="34" customFormat="1" ht="120.75" customHeight="1">
      <c r="A545" s="153" t="s">
        <v>2010</v>
      </c>
      <c r="B545" s="253" t="s">
        <v>26</v>
      </c>
      <c r="C545" s="87" t="s">
        <v>1526</v>
      </c>
      <c r="D545" s="88" t="s">
        <v>2006</v>
      </c>
      <c r="E545" s="88" t="s">
        <v>2007</v>
      </c>
      <c r="F545" s="88"/>
      <c r="G545" s="88" t="s">
        <v>1866</v>
      </c>
      <c r="H545" s="331">
        <v>1</v>
      </c>
      <c r="I545" s="264">
        <v>750000000</v>
      </c>
      <c r="J545" s="336" t="s">
        <v>1859</v>
      </c>
      <c r="K545" s="169" t="s">
        <v>1632</v>
      </c>
      <c r="L545" s="336" t="s">
        <v>1859</v>
      </c>
      <c r="M545" s="338"/>
      <c r="N545" s="338" t="s">
        <v>1640</v>
      </c>
      <c r="O545" s="331" t="s">
        <v>2011</v>
      </c>
      <c r="P545" s="339"/>
      <c r="Q545" s="339"/>
      <c r="R545" s="339"/>
      <c r="S545" s="340"/>
      <c r="T545" s="340">
        <v>668000</v>
      </c>
      <c r="U545" s="340">
        <f>T545*1.12</f>
        <v>748160.0000000001</v>
      </c>
      <c r="V545" s="341"/>
      <c r="W545" s="339">
        <v>2014</v>
      </c>
      <c r="X545" s="340"/>
      <c r="Y545" s="342"/>
      <c r="Z545" s="343"/>
      <c r="AA545" s="344"/>
      <c r="AB545" s="382"/>
      <c r="AC545" s="382"/>
    </row>
    <row r="546" spans="1:24" s="34" customFormat="1" ht="120.75" customHeight="1">
      <c r="A546" s="156" t="s">
        <v>1492</v>
      </c>
      <c r="B546" s="86" t="s">
        <v>26</v>
      </c>
      <c r="C546" s="85" t="s">
        <v>1527</v>
      </c>
      <c r="D546" s="72" t="s">
        <v>1558</v>
      </c>
      <c r="E546" s="72" t="s">
        <v>1559</v>
      </c>
      <c r="F546" s="46"/>
      <c r="G546" s="84" t="s">
        <v>1858</v>
      </c>
      <c r="H546" s="135">
        <v>1</v>
      </c>
      <c r="I546" s="153">
        <v>750000000</v>
      </c>
      <c r="J546" s="181" t="s">
        <v>1628</v>
      </c>
      <c r="K546" s="163" t="s">
        <v>1666</v>
      </c>
      <c r="L546" s="181" t="s">
        <v>1628</v>
      </c>
      <c r="M546" s="154"/>
      <c r="N546" s="165" t="s">
        <v>1820</v>
      </c>
      <c r="O546" s="153" t="s">
        <v>1781</v>
      </c>
      <c r="P546" s="175"/>
      <c r="Q546" s="187"/>
      <c r="R546" s="187"/>
      <c r="S546" s="187"/>
      <c r="T546" s="132">
        <v>0</v>
      </c>
      <c r="U546" s="132">
        <f>T546*1.12</f>
        <v>0</v>
      </c>
      <c r="V546" s="161"/>
      <c r="W546" s="161">
        <v>2014</v>
      </c>
      <c r="X546" s="153" t="s">
        <v>2175</v>
      </c>
    </row>
    <row r="547" spans="1:24" s="34" customFormat="1" ht="120.75" customHeight="1">
      <c r="A547" s="153" t="s">
        <v>2168</v>
      </c>
      <c r="B547" s="153" t="s">
        <v>2169</v>
      </c>
      <c r="C547" s="87" t="s">
        <v>1527</v>
      </c>
      <c r="D547" s="153" t="s">
        <v>2170</v>
      </c>
      <c r="E547" s="153" t="s">
        <v>2171</v>
      </c>
      <c r="F547" s="153"/>
      <c r="G547" s="406" t="s">
        <v>2154</v>
      </c>
      <c r="H547" s="135">
        <v>1</v>
      </c>
      <c r="I547" s="153">
        <v>750000000</v>
      </c>
      <c r="J547" s="153" t="s">
        <v>2172</v>
      </c>
      <c r="K547" s="163" t="s">
        <v>2173</v>
      </c>
      <c r="L547" s="155" t="s">
        <v>1859</v>
      </c>
      <c r="M547" s="154"/>
      <c r="N547" s="165" t="s">
        <v>2174</v>
      </c>
      <c r="O547" s="135" t="s">
        <v>2107</v>
      </c>
      <c r="P547" s="161"/>
      <c r="Q547" s="164"/>
      <c r="R547" s="164"/>
      <c r="S547" s="164"/>
      <c r="T547" s="132">
        <v>6600000</v>
      </c>
      <c r="U547" s="132">
        <f>T547*1.12</f>
        <v>7392000.000000001</v>
      </c>
      <c r="V547" s="442"/>
      <c r="W547" s="161">
        <v>2014</v>
      </c>
      <c r="X547" s="442"/>
    </row>
    <row r="548" spans="1:24" s="34" customFormat="1" ht="120.75" customHeight="1">
      <c r="A548" s="156" t="s">
        <v>1493</v>
      </c>
      <c r="B548" s="9" t="s">
        <v>26</v>
      </c>
      <c r="C548" s="40" t="s">
        <v>1443</v>
      </c>
      <c r="D548" s="237" t="s">
        <v>1444</v>
      </c>
      <c r="E548" s="237" t="s">
        <v>1444</v>
      </c>
      <c r="F548" s="175" t="s">
        <v>1445</v>
      </c>
      <c r="G548" s="191" t="s">
        <v>1866</v>
      </c>
      <c r="H548" s="138">
        <v>1</v>
      </c>
      <c r="I548" s="95">
        <v>750000000</v>
      </c>
      <c r="J548" s="181" t="s">
        <v>1628</v>
      </c>
      <c r="K548" s="163" t="s">
        <v>1666</v>
      </c>
      <c r="L548" s="181" t="s">
        <v>1628</v>
      </c>
      <c r="M548" s="96"/>
      <c r="N548" s="161" t="s">
        <v>1644</v>
      </c>
      <c r="O548" s="153" t="s">
        <v>1781</v>
      </c>
      <c r="P548" s="175"/>
      <c r="Q548" s="187"/>
      <c r="R548" s="187"/>
      <c r="S548" s="187"/>
      <c r="T548" s="132">
        <v>5952765</v>
      </c>
      <c r="U548" s="132">
        <v>6667096.8</v>
      </c>
      <c r="V548" s="96"/>
      <c r="W548" s="95">
        <v>2014</v>
      </c>
      <c r="X548" s="173"/>
    </row>
    <row r="549" spans="1:24" s="34" customFormat="1" ht="120.75" customHeight="1">
      <c r="A549" s="355" t="s">
        <v>1495</v>
      </c>
      <c r="B549" s="335" t="s">
        <v>26</v>
      </c>
      <c r="C549" s="168" t="s">
        <v>1529</v>
      </c>
      <c r="D549" s="168" t="s">
        <v>2026</v>
      </c>
      <c r="E549" s="168" t="s">
        <v>2026</v>
      </c>
      <c r="F549" s="168" t="s">
        <v>2027</v>
      </c>
      <c r="G549" s="168" t="s">
        <v>1858</v>
      </c>
      <c r="H549" s="274">
        <v>0.8</v>
      </c>
      <c r="I549" s="168">
        <v>750000000</v>
      </c>
      <c r="J549" s="336" t="s">
        <v>1859</v>
      </c>
      <c r="K549" s="350" t="s">
        <v>1666</v>
      </c>
      <c r="L549" s="168" t="s">
        <v>2028</v>
      </c>
      <c r="M549" s="168"/>
      <c r="N549" s="168" t="s">
        <v>2029</v>
      </c>
      <c r="O549" s="168" t="s">
        <v>1822</v>
      </c>
      <c r="P549" s="168"/>
      <c r="Q549" s="168"/>
      <c r="R549" s="168"/>
      <c r="S549" s="338"/>
      <c r="T549" s="338">
        <v>0</v>
      </c>
      <c r="U549" s="338">
        <v>0</v>
      </c>
      <c r="V549" s="168"/>
      <c r="W549" s="168">
        <v>2014</v>
      </c>
      <c r="X549" s="325" t="s">
        <v>2030</v>
      </c>
    </row>
    <row r="550" spans="1:24" s="34" customFormat="1" ht="120.75" customHeight="1">
      <c r="A550" s="355" t="s">
        <v>2034</v>
      </c>
      <c r="B550" s="335" t="s">
        <v>26</v>
      </c>
      <c r="C550" s="168" t="s">
        <v>1529</v>
      </c>
      <c r="D550" s="168" t="s">
        <v>2026</v>
      </c>
      <c r="E550" s="168" t="s">
        <v>2026</v>
      </c>
      <c r="F550" s="168" t="s">
        <v>2027</v>
      </c>
      <c r="G550" s="168" t="s">
        <v>2022</v>
      </c>
      <c r="H550" s="274">
        <v>0.8</v>
      </c>
      <c r="I550" s="168">
        <v>750000000</v>
      </c>
      <c r="J550" s="336" t="s">
        <v>1859</v>
      </c>
      <c r="K550" s="350" t="s">
        <v>1653</v>
      </c>
      <c r="L550" s="168" t="s">
        <v>2028</v>
      </c>
      <c r="M550" s="168"/>
      <c r="N550" s="168" t="s">
        <v>2031</v>
      </c>
      <c r="O550" s="168" t="s">
        <v>1822</v>
      </c>
      <c r="P550" s="168"/>
      <c r="Q550" s="168"/>
      <c r="R550" s="168"/>
      <c r="S550" s="338"/>
      <c r="T550" s="338">
        <v>34670548</v>
      </c>
      <c r="U550" s="338">
        <f>T550*1.12</f>
        <v>38831013.760000005</v>
      </c>
      <c r="V550" s="168"/>
      <c r="W550" s="168">
        <v>2014</v>
      </c>
      <c r="X550" s="325"/>
    </row>
    <row r="551" spans="1:24" s="34" customFormat="1" ht="120.75" customHeight="1">
      <c r="A551" s="355" t="s">
        <v>1497</v>
      </c>
      <c r="B551" s="335" t="s">
        <v>26</v>
      </c>
      <c r="C551" s="168" t="s">
        <v>1530</v>
      </c>
      <c r="D551" s="348" t="s">
        <v>1400</v>
      </c>
      <c r="E551" s="348" t="s">
        <v>1400</v>
      </c>
      <c r="F551" s="168" t="s">
        <v>2263</v>
      </c>
      <c r="G551" s="168" t="s">
        <v>1858</v>
      </c>
      <c r="H551" s="274">
        <v>0.8</v>
      </c>
      <c r="I551" s="168">
        <v>750000000</v>
      </c>
      <c r="J551" s="181" t="s">
        <v>1628</v>
      </c>
      <c r="K551" s="163" t="s">
        <v>1666</v>
      </c>
      <c r="L551" s="168" t="s">
        <v>2264</v>
      </c>
      <c r="M551" s="168"/>
      <c r="N551" s="168" t="s">
        <v>2029</v>
      </c>
      <c r="O551" s="168" t="s">
        <v>2265</v>
      </c>
      <c r="P551" s="168"/>
      <c r="Q551" s="168"/>
      <c r="R551" s="168"/>
      <c r="S551" s="338"/>
      <c r="T551" s="338">
        <v>0</v>
      </c>
      <c r="U551" s="338">
        <f>T551*1.12</f>
        <v>0</v>
      </c>
      <c r="V551" s="168"/>
      <c r="W551" s="168">
        <v>2014</v>
      </c>
      <c r="X551" s="325" t="s">
        <v>2030</v>
      </c>
    </row>
    <row r="552" spans="1:24" s="34" customFormat="1" ht="120.75" customHeight="1">
      <c r="A552" s="355" t="s">
        <v>2266</v>
      </c>
      <c r="B552" s="335" t="s">
        <v>26</v>
      </c>
      <c r="C552" s="168" t="s">
        <v>1530</v>
      </c>
      <c r="D552" s="348" t="s">
        <v>1400</v>
      </c>
      <c r="E552" s="348" t="s">
        <v>1400</v>
      </c>
      <c r="F552" s="168" t="s">
        <v>2263</v>
      </c>
      <c r="G552" s="168" t="s">
        <v>2022</v>
      </c>
      <c r="H552" s="274">
        <v>0.8</v>
      </c>
      <c r="I552" s="168">
        <v>750000000</v>
      </c>
      <c r="J552" s="181" t="s">
        <v>1628</v>
      </c>
      <c r="K552" s="168" t="s">
        <v>1644</v>
      </c>
      <c r="L552" s="168" t="s">
        <v>2264</v>
      </c>
      <c r="M552" s="168"/>
      <c r="N552" s="168" t="s">
        <v>1626</v>
      </c>
      <c r="O552" s="168" t="s">
        <v>2265</v>
      </c>
      <c r="P552" s="168"/>
      <c r="Q552" s="168"/>
      <c r="R552" s="168"/>
      <c r="S552" s="338"/>
      <c r="T552" s="338">
        <v>7747767.86</v>
      </c>
      <c r="U552" s="338">
        <f>T552*1.12</f>
        <v>8677500.003200002</v>
      </c>
      <c r="V552" s="168"/>
      <c r="W552" s="168">
        <v>2014</v>
      </c>
      <c r="X552" s="356"/>
    </row>
    <row r="553" spans="1:24" s="34" customFormat="1" ht="120.75" customHeight="1">
      <c r="A553" s="355" t="s">
        <v>1499</v>
      </c>
      <c r="B553" s="335" t="s">
        <v>26</v>
      </c>
      <c r="C553" s="168" t="s">
        <v>1532</v>
      </c>
      <c r="D553" s="168" t="s">
        <v>2032</v>
      </c>
      <c r="E553" s="168" t="s">
        <v>2032</v>
      </c>
      <c r="F553" s="168" t="s">
        <v>2033</v>
      </c>
      <c r="G553" s="168" t="s">
        <v>1858</v>
      </c>
      <c r="H553" s="274">
        <v>1</v>
      </c>
      <c r="I553" s="168">
        <v>750000000</v>
      </c>
      <c r="J553" s="336" t="s">
        <v>1859</v>
      </c>
      <c r="K553" s="350" t="s">
        <v>1666</v>
      </c>
      <c r="L553" s="168" t="s">
        <v>1631</v>
      </c>
      <c r="M553" s="168"/>
      <c r="N553" s="168" t="s">
        <v>1823</v>
      </c>
      <c r="O553" s="168" t="s">
        <v>1822</v>
      </c>
      <c r="P553" s="168"/>
      <c r="Q553" s="168"/>
      <c r="R553" s="168"/>
      <c r="S553" s="168"/>
      <c r="T553" s="338">
        <v>0</v>
      </c>
      <c r="U553" s="338">
        <v>0</v>
      </c>
      <c r="V553" s="168"/>
      <c r="W553" s="168">
        <v>2014</v>
      </c>
      <c r="X553" s="325" t="s">
        <v>2030</v>
      </c>
    </row>
    <row r="554" spans="1:24" s="34" customFormat="1" ht="120.75" customHeight="1">
      <c r="A554" s="355" t="s">
        <v>2267</v>
      </c>
      <c r="B554" s="335" t="s">
        <v>26</v>
      </c>
      <c r="C554" s="168" t="s">
        <v>1532</v>
      </c>
      <c r="D554" s="156" t="s">
        <v>2268</v>
      </c>
      <c r="E554" s="156" t="s">
        <v>2268</v>
      </c>
      <c r="F554" s="156" t="s">
        <v>2269</v>
      </c>
      <c r="G554" s="168" t="s">
        <v>2022</v>
      </c>
      <c r="H554" s="274">
        <v>1</v>
      </c>
      <c r="I554" s="168">
        <v>750000000</v>
      </c>
      <c r="J554" s="181" t="s">
        <v>1628</v>
      </c>
      <c r="K554" s="350" t="s">
        <v>1632</v>
      </c>
      <c r="L554" s="168" t="s">
        <v>1631</v>
      </c>
      <c r="M554" s="168"/>
      <c r="N554" s="168" t="s">
        <v>2035</v>
      </c>
      <c r="O554" s="168" t="s">
        <v>2270</v>
      </c>
      <c r="P554" s="168"/>
      <c r="Q554" s="168"/>
      <c r="R554" s="168"/>
      <c r="S554" s="168"/>
      <c r="T554" s="154">
        <v>0</v>
      </c>
      <c r="U554" s="154">
        <v>0</v>
      </c>
      <c r="V554" s="168"/>
      <c r="W554" s="168">
        <v>2014</v>
      </c>
      <c r="X554" s="325" t="s">
        <v>2271</v>
      </c>
    </row>
    <row r="555" spans="1:24" s="34" customFormat="1" ht="120.75" customHeight="1">
      <c r="A555" s="355" t="s">
        <v>2272</v>
      </c>
      <c r="B555" s="335" t="s">
        <v>26</v>
      </c>
      <c r="C555" s="168" t="s">
        <v>1532</v>
      </c>
      <c r="D555" s="156" t="s">
        <v>2268</v>
      </c>
      <c r="E555" s="156" t="s">
        <v>2268</v>
      </c>
      <c r="F555" s="168" t="s">
        <v>2273</v>
      </c>
      <c r="G555" s="168" t="s">
        <v>2022</v>
      </c>
      <c r="H555" s="274">
        <v>1</v>
      </c>
      <c r="I555" s="168">
        <v>750000000</v>
      </c>
      <c r="J555" s="181" t="s">
        <v>1628</v>
      </c>
      <c r="K555" s="168" t="s">
        <v>1644</v>
      </c>
      <c r="L555" s="168" t="s">
        <v>1631</v>
      </c>
      <c r="M555" s="168"/>
      <c r="N555" s="168" t="s">
        <v>2274</v>
      </c>
      <c r="O555" s="168" t="s">
        <v>2270</v>
      </c>
      <c r="P555" s="168"/>
      <c r="Q555" s="168"/>
      <c r="R555" s="168"/>
      <c r="S555" s="168"/>
      <c r="T555" s="338">
        <v>6426098.21</v>
      </c>
      <c r="U555" s="338">
        <f>T555*1.12</f>
        <v>7197229.995200001</v>
      </c>
      <c r="V555" s="168"/>
      <c r="W555" s="168">
        <v>2014</v>
      </c>
      <c r="X555" s="325"/>
    </row>
    <row r="556" spans="1:24" s="34" customFormat="1" ht="120.75" customHeight="1">
      <c r="A556" s="355" t="s">
        <v>1501</v>
      </c>
      <c r="B556" s="335" t="s">
        <v>26</v>
      </c>
      <c r="C556" s="168" t="s">
        <v>1532</v>
      </c>
      <c r="D556" s="168" t="s">
        <v>2032</v>
      </c>
      <c r="E556" s="168" t="s">
        <v>2032</v>
      </c>
      <c r="F556" s="168" t="s">
        <v>2033</v>
      </c>
      <c r="G556" s="168" t="s">
        <v>1858</v>
      </c>
      <c r="H556" s="274">
        <v>1</v>
      </c>
      <c r="I556" s="168">
        <v>750000000</v>
      </c>
      <c r="J556" s="336" t="s">
        <v>1859</v>
      </c>
      <c r="K556" s="350" t="s">
        <v>1666</v>
      </c>
      <c r="L556" s="168" t="s">
        <v>1725</v>
      </c>
      <c r="M556" s="168"/>
      <c r="N556" s="168" t="s">
        <v>1823</v>
      </c>
      <c r="O556" s="168" t="s">
        <v>1822</v>
      </c>
      <c r="P556" s="168"/>
      <c r="Q556" s="168"/>
      <c r="R556" s="168"/>
      <c r="S556" s="168"/>
      <c r="T556" s="338">
        <v>0</v>
      </c>
      <c r="U556" s="338">
        <v>0</v>
      </c>
      <c r="V556" s="168"/>
      <c r="W556" s="168">
        <v>2014</v>
      </c>
      <c r="X556" s="325" t="s">
        <v>2030</v>
      </c>
    </row>
    <row r="557" spans="1:24" s="34" customFormat="1" ht="120.75" customHeight="1">
      <c r="A557" s="355" t="s">
        <v>2275</v>
      </c>
      <c r="B557" s="335" t="s">
        <v>26</v>
      </c>
      <c r="C557" s="168" t="s">
        <v>1532</v>
      </c>
      <c r="D557" s="156" t="s">
        <v>2268</v>
      </c>
      <c r="E557" s="156" t="s">
        <v>2268</v>
      </c>
      <c r="F557" s="156" t="s">
        <v>2269</v>
      </c>
      <c r="G557" s="168" t="s">
        <v>2022</v>
      </c>
      <c r="H557" s="274">
        <v>1</v>
      </c>
      <c r="I557" s="168">
        <v>750000000</v>
      </c>
      <c r="J557" s="181" t="s">
        <v>1628</v>
      </c>
      <c r="K557" s="350" t="s">
        <v>1632</v>
      </c>
      <c r="L557" s="168" t="s">
        <v>1725</v>
      </c>
      <c r="M557" s="168"/>
      <c r="N557" s="168" t="s">
        <v>2035</v>
      </c>
      <c r="O557" s="168" t="s">
        <v>2270</v>
      </c>
      <c r="P557" s="168"/>
      <c r="Q557" s="168"/>
      <c r="R557" s="168"/>
      <c r="S557" s="168"/>
      <c r="T557" s="154">
        <v>0</v>
      </c>
      <c r="U557" s="154">
        <v>0</v>
      </c>
      <c r="V557" s="168"/>
      <c r="W557" s="168">
        <v>2014</v>
      </c>
      <c r="X557" s="325" t="s">
        <v>2271</v>
      </c>
    </row>
    <row r="558" spans="1:24" s="34" customFormat="1" ht="120.75" customHeight="1">
      <c r="A558" s="355" t="s">
        <v>2276</v>
      </c>
      <c r="B558" s="335" t="s">
        <v>26</v>
      </c>
      <c r="C558" s="168" t="s">
        <v>1532</v>
      </c>
      <c r="D558" s="156" t="s">
        <v>2268</v>
      </c>
      <c r="E558" s="156" t="s">
        <v>2268</v>
      </c>
      <c r="F558" s="168" t="s">
        <v>2273</v>
      </c>
      <c r="G558" s="168" t="s">
        <v>2022</v>
      </c>
      <c r="H558" s="274">
        <v>1</v>
      </c>
      <c r="I558" s="168">
        <v>750000000</v>
      </c>
      <c r="J558" s="181" t="s">
        <v>1628</v>
      </c>
      <c r="K558" s="168" t="s">
        <v>1644</v>
      </c>
      <c r="L558" s="168" t="s">
        <v>1725</v>
      </c>
      <c r="M558" s="168"/>
      <c r="N558" s="168" t="s">
        <v>2277</v>
      </c>
      <c r="O558" s="168" t="s">
        <v>2270</v>
      </c>
      <c r="P558" s="168"/>
      <c r="Q558" s="168"/>
      <c r="R558" s="168"/>
      <c r="S558" s="168"/>
      <c r="T558" s="338">
        <v>4006035.71</v>
      </c>
      <c r="U558" s="338">
        <f>T558*1.12</f>
        <v>4486759.995200001</v>
      </c>
      <c r="V558" s="168"/>
      <c r="W558" s="168">
        <v>2014</v>
      </c>
      <c r="X558" s="325"/>
    </row>
    <row r="559" spans="1:24" s="34" customFormat="1" ht="120.75" customHeight="1">
      <c r="A559" s="355" t="s">
        <v>2042</v>
      </c>
      <c r="B559" s="335" t="s">
        <v>26</v>
      </c>
      <c r="C559" s="168" t="s">
        <v>1532</v>
      </c>
      <c r="D559" s="168" t="s">
        <v>2032</v>
      </c>
      <c r="E559" s="168" t="s">
        <v>2032</v>
      </c>
      <c r="F559" s="168" t="s">
        <v>2033</v>
      </c>
      <c r="G559" s="168" t="s">
        <v>1858</v>
      </c>
      <c r="H559" s="274">
        <v>1</v>
      </c>
      <c r="I559" s="168">
        <v>750000000</v>
      </c>
      <c r="J559" s="336" t="s">
        <v>1859</v>
      </c>
      <c r="K559" s="350" t="s">
        <v>1666</v>
      </c>
      <c r="L559" s="168" t="s">
        <v>1629</v>
      </c>
      <c r="M559" s="168"/>
      <c r="N559" s="168" t="s">
        <v>1823</v>
      </c>
      <c r="O559" s="168" t="s">
        <v>1822</v>
      </c>
      <c r="P559" s="168"/>
      <c r="Q559" s="168"/>
      <c r="R559" s="168"/>
      <c r="S559" s="168"/>
      <c r="T559" s="338">
        <v>0</v>
      </c>
      <c r="U559" s="338">
        <v>0</v>
      </c>
      <c r="V559" s="168"/>
      <c r="W559" s="168">
        <v>2014</v>
      </c>
      <c r="X559" s="325" t="s">
        <v>2030</v>
      </c>
    </row>
    <row r="560" spans="1:24" s="34" customFormat="1" ht="120.75" customHeight="1">
      <c r="A560" s="355" t="s">
        <v>2278</v>
      </c>
      <c r="B560" s="335" t="s">
        <v>26</v>
      </c>
      <c r="C560" s="168" t="s">
        <v>1532</v>
      </c>
      <c r="D560" s="156" t="s">
        <v>2268</v>
      </c>
      <c r="E560" s="156" t="s">
        <v>2268</v>
      </c>
      <c r="F560" s="156" t="s">
        <v>2269</v>
      </c>
      <c r="G560" s="168" t="s">
        <v>2022</v>
      </c>
      <c r="H560" s="274">
        <v>1</v>
      </c>
      <c r="I560" s="168">
        <v>750000000</v>
      </c>
      <c r="J560" s="181" t="s">
        <v>1628</v>
      </c>
      <c r="K560" s="350" t="s">
        <v>1632</v>
      </c>
      <c r="L560" s="168" t="s">
        <v>1629</v>
      </c>
      <c r="M560" s="168"/>
      <c r="N560" s="168" t="s">
        <v>2035</v>
      </c>
      <c r="O560" s="168" t="s">
        <v>2270</v>
      </c>
      <c r="P560" s="168"/>
      <c r="Q560" s="168"/>
      <c r="R560" s="168"/>
      <c r="S560" s="168"/>
      <c r="T560" s="154">
        <v>0</v>
      </c>
      <c r="U560" s="154">
        <v>0</v>
      </c>
      <c r="V560" s="168"/>
      <c r="W560" s="168">
        <v>2014</v>
      </c>
      <c r="X560" s="325" t="s">
        <v>2271</v>
      </c>
    </row>
    <row r="561" spans="1:24" s="34" customFormat="1" ht="120.75" customHeight="1">
      <c r="A561" s="355" t="s">
        <v>2279</v>
      </c>
      <c r="B561" s="335" t="s">
        <v>26</v>
      </c>
      <c r="C561" s="168" t="s">
        <v>1532</v>
      </c>
      <c r="D561" s="156" t="s">
        <v>2268</v>
      </c>
      <c r="E561" s="156" t="s">
        <v>2268</v>
      </c>
      <c r="F561" s="168" t="s">
        <v>2273</v>
      </c>
      <c r="G561" s="168" t="s">
        <v>2022</v>
      </c>
      <c r="H561" s="274">
        <v>1</v>
      </c>
      <c r="I561" s="168">
        <v>750000000</v>
      </c>
      <c r="J561" s="181" t="s">
        <v>1628</v>
      </c>
      <c r="K561" s="168" t="s">
        <v>1644</v>
      </c>
      <c r="L561" s="168" t="s">
        <v>1629</v>
      </c>
      <c r="M561" s="168"/>
      <c r="N561" s="168" t="s">
        <v>2277</v>
      </c>
      <c r="O561" s="168" t="s">
        <v>2270</v>
      </c>
      <c r="P561" s="168"/>
      <c r="Q561" s="168"/>
      <c r="R561" s="168"/>
      <c r="S561" s="168"/>
      <c r="T561" s="338">
        <v>14481721.43</v>
      </c>
      <c r="U561" s="338">
        <f>T561*1.12</f>
        <v>16219528.001600001</v>
      </c>
      <c r="V561" s="168"/>
      <c r="W561" s="168">
        <v>2014</v>
      </c>
      <c r="X561" s="356"/>
    </row>
    <row r="562" spans="1:24" s="34" customFormat="1" ht="120.75" customHeight="1">
      <c r="A562" s="156" t="s">
        <v>1503</v>
      </c>
      <c r="B562" s="89" t="s">
        <v>26</v>
      </c>
      <c r="C562" s="156" t="s">
        <v>1533</v>
      </c>
      <c r="D562" s="156" t="s">
        <v>1560</v>
      </c>
      <c r="E562" s="156" t="s">
        <v>1560</v>
      </c>
      <c r="F562" s="155" t="s">
        <v>1561</v>
      </c>
      <c r="G562" s="156" t="s">
        <v>1866</v>
      </c>
      <c r="H562" s="130">
        <v>1</v>
      </c>
      <c r="I562" s="156">
        <v>750000000</v>
      </c>
      <c r="J562" s="181" t="s">
        <v>1628</v>
      </c>
      <c r="K562" s="163" t="s">
        <v>1666</v>
      </c>
      <c r="L562" s="181" t="s">
        <v>1628</v>
      </c>
      <c r="M562" s="156"/>
      <c r="N562" s="156" t="s">
        <v>1824</v>
      </c>
      <c r="O562" s="123" t="s">
        <v>1737</v>
      </c>
      <c r="P562" s="175"/>
      <c r="Q562" s="187"/>
      <c r="R562" s="187"/>
      <c r="S562" s="187"/>
      <c r="T562" s="154">
        <v>3670000</v>
      </c>
      <c r="U562" s="154">
        <f>T562*1.12</f>
        <v>4110400.0000000005</v>
      </c>
      <c r="V562" s="156"/>
      <c r="W562" s="156">
        <v>2014</v>
      </c>
      <c r="X562" s="173"/>
    </row>
    <row r="563" spans="1:24" s="34" customFormat="1" ht="120.75" customHeight="1">
      <c r="A563" s="263" t="s">
        <v>1504</v>
      </c>
      <c r="B563" s="335" t="s">
        <v>26</v>
      </c>
      <c r="C563" s="168" t="s">
        <v>1534</v>
      </c>
      <c r="D563" s="156" t="s">
        <v>1562</v>
      </c>
      <c r="E563" s="155" t="s">
        <v>1563</v>
      </c>
      <c r="F563" s="155" t="s">
        <v>1564</v>
      </c>
      <c r="G563" s="168" t="s">
        <v>1866</v>
      </c>
      <c r="H563" s="274">
        <v>1</v>
      </c>
      <c r="I563" s="168">
        <v>750000000</v>
      </c>
      <c r="J563" s="336" t="s">
        <v>1859</v>
      </c>
      <c r="K563" s="350" t="s">
        <v>1666</v>
      </c>
      <c r="L563" s="336" t="s">
        <v>1859</v>
      </c>
      <c r="M563" s="168"/>
      <c r="N563" s="168" t="s">
        <v>1825</v>
      </c>
      <c r="O563" s="168" t="s">
        <v>2043</v>
      </c>
      <c r="P563" s="168"/>
      <c r="Q563" s="168"/>
      <c r="R563" s="168"/>
      <c r="S563" s="168"/>
      <c r="T563" s="338">
        <v>0</v>
      </c>
      <c r="U563" s="338">
        <v>0</v>
      </c>
      <c r="V563" s="168"/>
      <c r="W563" s="168">
        <v>2014</v>
      </c>
      <c r="X563" s="325" t="s">
        <v>2044</v>
      </c>
    </row>
    <row r="564" spans="1:24" s="34" customFormat="1" ht="120.75" customHeight="1">
      <c r="A564" s="263" t="s">
        <v>2045</v>
      </c>
      <c r="B564" s="335" t="s">
        <v>26</v>
      </c>
      <c r="C564" s="168" t="s">
        <v>1534</v>
      </c>
      <c r="D564" s="156" t="s">
        <v>1562</v>
      </c>
      <c r="E564" s="155" t="s">
        <v>1563</v>
      </c>
      <c r="F564" s="155" t="s">
        <v>1564</v>
      </c>
      <c r="G564" s="168" t="s">
        <v>1866</v>
      </c>
      <c r="H564" s="274">
        <v>1</v>
      </c>
      <c r="I564" s="168">
        <v>750000000</v>
      </c>
      <c r="J564" s="336" t="s">
        <v>1859</v>
      </c>
      <c r="K564" s="350" t="s">
        <v>1671</v>
      </c>
      <c r="L564" s="336" t="s">
        <v>1859</v>
      </c>
      <c r="M564" s="168"/>
      <c r="N564" s="168" t="s">
        <v>1825</v>
      </c>
      <c r="O564" s="168" t="s">
        <v>2043</v>
      </c>
      <c r="P564" s="168"/>
      <c r="Q564" s="168"/>
      <c r="R564" s="168"/>
      <c r="S564" s="168"/>
      <c r="T564" s="338">
        <v>750000</v>
      </c>
      <c r="U564" s="338">
        <f>T564*1.12</f>
        <v>840000.0000000001</v>
      </c>
      <c r="V564" s="168"/>
      <c r="W564" s="168">
        <v>2014</v>
      </c>
      <c r="X564" s="325"/>
    </row>
    <row r="565" spans="1:27" s="34" customFormat="1" ht="262.5" customHeight="1">
      <c r="A565" s="270" t="s">
        <v>1506</v>
      </c>
      <c r="B565" s="335" t="s">
        <v>26</v>
      </c>
      <c r="C565" s="168" t="s">
        <v>1304</v>
      </c>
      <c r="D565" s="168" t="s">
        <v>2012</v>
      </c>
      <c r="E565" s="168" t="s">
        <v>2013</v>
      </c>
      <c r="F565" s="168" t="s">
        <v>2014</v>
      </c>
      <c r="G565" s="168" t="s">
        <v>1858</v>
      </c>
      <c r="H565" s="274">
        <v>0</v>
      </c>
      <c r="I565" s="168">
        <v>751000000</v>
      </c>
      <c r="J565" s="168" t="s">
        <v>2015</v>
      </c>
      <c r="K565" s="168" t="s">
        <v>1666</v>
      </c>
      <c r="L565" s="168" t="s">
        <v>1679</v>
      </c>
      <c r="M565" s="276"/>
      <c r="N565" s="168" t="s">
        <v>1640</v>
      </c>
      <c r="O565" s="168" t="s">
        <v>2004</v>
      </c>
      <c r="P565" s="276"/>
      <c r="Q565" s="276"/>
      <c r="R565" s="276"/>
      <c r="S565" s="276"/>
      <c r="T565" s="277">
        <v>0</v>
      </c>
      <c r="U565" s="277">
        <v>0</v>
      </c>
      <c r="V565" s="337"/>
      <c r="W565" s="168">
        <v>2014</v>
      </c>
      <c r="X565" s="345" t="s">
        <v>2016</v>
      </c>
      <c r="Y565" s="342"/>
      <c r="Z565" s="343"/>
      <c r="AA565" s="344"/>
    </row>
    <row r="566" spans="1:24" ht="87.75" customHeight="1">
      <c r="A566" s="156" t="s">
        <v>1507</v>
      </c>
      <c r="B566" s="69" t="s">
        <v>26</v>
      </c>
      <c r="C566" s="10" t="s">
        <v>1212</v>
      </c>
      <c r="D566" s="10" t="s">
        <v>1310</v>
      </c>
      <c r="E566" s="26" t="s">
        <v>1311</v>
      </c>
      <c r="F566" s="10" t="s">
        <v>1478</v>
      </c>
      <c r="G566" s="10" t="s">
        <v>31</v>
      </c>
      <c r="H566" s="135">
        <v>1</v>
      </c>
      <c r="I566" s="153">
        <v>751000000</v>
      </c>
      <c r="J566" s="181" t="s">
        <v>1628</v>
      </c>
      <c r="K566" s="163" t="s">
        <v>1826</v>
      </c>
      <c r="L566" s="181" t="s">
        <v>1679</v>
      </c>
      <c r="M566" s="162"/>
      <c r="N566" s="156" t="s">
        <v>1640</v>
      </c>
      <c r="O566" s="153" t="s">
        <v>1827</v>
      </c>
      <c r="P566" s="175"/>
      <c r="Q566" s="187"/>
      <c r="R566" s="187"/>
      <c r="S566" s="187"/>
      <c r="T566" s="154">
        <v>115000</v>
      </c>
      <c r="U566" s="154">
        <v>128800</v>
      </c>
      <c r="V566" s="161"/>
      <c r="W566" s="161">
        <v>2014</v>
      </c>
      <c r="X566" s="175"/>
    </row>
    <row r="567" spans="1:24" ht="151.5" customHeight="1">
      <c r="A567" s="156" t="s">
        <v>1509</v>
      </c>
      <c r="B567" s="9" t="s">
        <v>26</v>
      </c>
      <c r="C567" s="175" t="s">
        <v>1212</v>
      </c>
      <c r="D567" s="175" t="s">
        <v>1310</v>
      </c>
      <c r="E567" s="173" t="s">
        <v>1311</v>
      </c>
      <c r="F567" s="175" t="s">
        <v>1482</v>
      </c>
      <c r="G567" s="175" t="s">
        <v>31</v>
      </c>
      <c r="H567" s="135">
        <v>1</v>
      </c>
      <c r="I567" s="153">
        <v>751000000</v>
      </c>
      <c r="J567" s="181" t="s">
        <v>1628</v>
      </c>
      <c r="K567" s="163" t="s">
        <v>1828</v>
      </c>
      <c r="L567" s="181" t="s">
        <v>1679</v>
      </c>
      <c r="M567" s="154"/>
      <c r="N567" s="154" t="s">
        <v>1690</v>
      </c>
      <c r="O567" s="153" t="s">
        <v>1827</v>
      </c>
      <c r="P567" s="175"/>
      <c r="Q567" s="187"/>
      <c r="R567" s="187"/>
      <c r="S567" s="187"/>
      <c r="T567" s="154">
        <v>420800</v>
      </c>
      <c r="U567" s="154">
        <v>471296</v>
      </c>
      <c r="V567" s="161"/>
      <c r="W567" s="161">
        <v>2014</v>
      </c>
      <c r="X567" s="175"/>
    </row>
    <row r="568" spans="1:24" ht="78" customHeight="1">
      <c r="A568" s="156" t="s">
        <v>1511</v>
      </c>
      <c r="B568" s="9" t="s">
        <v>26</v>
      </c>
      <c r="C568" s="175" t="s">
        <v>1212</v>
      </c>
      <c r="D568" s="175" t="s">
        <v>1310</v>
      </c>
      <c r="E568" s="173" t="s">
        <v>1311</v>
      </c>
      <c r="F568" s="175" t="s">
        <v>1565</v>
      </c>
      <c r="G568" s="175" t="s">
        <v>31</v>
      </c>
      <c r="H568" s="135">
        <v>1</v>
      </c>
      <c r="I568" s="153">
        <v>751000000</v>
      </c>
      <c r="J568" s="181" t="s">
        <v>1628</v>
      </c>
      <c r="K568" s="163" t="s">
        <v>1829</v>
      </c>
      <c r="L568" s="181" t="s">
        <v>1679</v>
      </c>
      <c r="M568" s="154"/>
      <c r="N568" s="154" t="s">
        <v>1806</v>
      </c>
      <c r="O568" s="153" t="s">
        <v>1827</v>
      </c>
      <c r="P568" s="175"/>
      <c r="Q568" s="187"/>
      <c r="R568" s="187"/>
      <c r="S568" s="187"/>
      <c r="T568" s="154">
        <v>59821.43</v>
      </c>
      <c r="U568" s="154">
        <v>67000</v>
      </c>
      <c r="V568" s="161"/>
      <c r="W568" s="161">
        <v>2014</v>
      </c>
      <c r="X568" s="175"/>
    </row>
    <row r="569" spans="1:24" ht="79.5" customHeight="1">
      <c r="A569" s="156" t="s">
        <v>1513</v>
      </c>
      <c r="B569" s="9" t="s">
        <v>26</v>
      </c>
      <c r="C569" s="175" t="s">
        <v>1212</v>
      </c>
      <c r="D569" s="175" t="s">
        <v>1310</v>
      </c>
      <c r="E569" s="173" t="s">
        <v>1311</v>
      </c>
      <c r="F569" s="175" t="s">
        <v>1491</v>
      </c>
      <c r="G569" s="175" t="s">
        <v>31</v>
      </c>
      <c r="H569" s="135">
        <v>1</v>
      </c>
      <c r="I569" s="153">
        <v>751000000</v>
      </c>
      <c r="J569" s="181" t="s">
        <v>1628</v>
      </c>
      <c r="K569" s="163" t="s">
        <v>1829</v>
      </c>
      <c r="L569" s="181" t="s">
        <v>1679</v>
      </c>
      <c r="M569" s="154"/>
      <c r="N569" s="154" t="s">
        <v>1806</v>
      </c>
      <c r="O569" s="153" t="s">
        <v>1827</v>
      </c>
      <c r="P569" s="175"/>
      <c r="Q569" s="187"/>
      <c r="R569" s="187"/>
      <c r="S569" s="187"/>
      <c r="T569" s="154">
        <v>44642.86</v>
      </c>
      <c r="U569" s="154">
        <v>50000</v>
      </c>
      <c r="V569" s="161"/>
      <c r="W569" s="161">
        <v>2014</v>
      </c>
      <c r="X569" s="175"/>
    </row>
    <row r="570" spans="1:24" ht="71.25" customHeight="1">
      <c r="A570" s="156" t="s">
        <v>1515</v>
      </c>
      <c r="B570" s="9" t="s">
        <v>26</v>
      </c>
      <c r="C570" s="175" t="s">
        <v>1212</v>
      </c>
      <c r="D570" s="175" t="s">
        <v>1310</v>
      </c>
      <c r="E570" s="173" t="s">
        <v>1311</v>
      </c>
      <c r="F570" s="175" t="s">
        <v>1494</v>
      </c>
      <c r="G570" s="175" t="s">
        <v>31</v>
      </c>
      <c r="H570" s="135">
        <v>1</v>
      </c>
      <c r="I570" s="153">
        <v>751000000</v>
      </c>
      <c r="J570" s="181" t="s">
        <v>1628</v>
      </c>
      <c r="K570" s="163" t="s">
        <v>1826</v>
      </c>
      <c r="L570" s="181" t="s">
        <v>1679</v>
      </c>
      <c r="M570" s="154"/>
      <c r="N570" s="154" t="s">
        <v>1640</v>
      </c>
      <c r="O570" s="153" t="s">
        <v>1827</v>
      </c>
      <c r="P570" s="175"/>
      <c r="Q570" s="187"/>
      <c r="R570" s="187"/>
      <c r="S570" s="187"/>
      <c r="T570" s="154">
        <v>169642.86</v>
      </c>
      <c r="U570" s="154">
        <v>190000</v>
      </c>
      <c r="V570" s="161"/>
      <c r="W570" s="161">
        <v>2014</v>
      </c>
      <c r="X570" s="175"/>
    </row>
    <row r="571" spans="1:24" ht="113.25" customHeight="1">
      <c r="A571" s="156" t="s">
        <v>1517</v>
      </c>
      <c r="B571" s="9" t="s">
        <v>26</v>
      </c>
      <c r="C571" s="175" t="s">
        <v>1212</v>
      </c>
      <c r="D571" s="175" t="s">
        <v>1310</v>
      </c>
      <c r="E571" s="173" t="s">
        <v>1311</v>
      </c>
      <c r="F571" s="175" t="s">
        <v>1496</v>
      </c>
      <c r="G571" s="175" t="s">
        <v>31</v>
      </c>
      <c r="H571" s="135">
        <v>1</v>
      </c>
      <c r="I571" s="153">
        <v>751000000</v>
      </c>
      <c r="J571" s="181" t="s">
        <v>1628</v>
      </c>
      <c r="K571" s="163" t="s">
        <v>1748</v>
      </c>
      <c r="L571" s="181" t="s">
        <v>1679</v>
      </c>
      <c r="M571" s="154"/>
      <c r="N571" s="154" t="s">
        <v>1640</v>
      </c>
      <c r="O571" s="153" t="s">
        <v>1827</v>
      </c>
      <c r="P571" s="175"/>
      <c r="Q571" s="187"/>
      <c r="R571" s="187"/>
      <c r="S571" s="187"/>
      <c r="T571" s="154">
        <f>U571/1.12</f>
        <v>142857.14285714284</v>
      </c>
      <c r="U571" s="154">
        <v>160000</v>
      </c>
      <c r="V571" s="161"/>
      <c r="W571" s="161">
        <v>2014</v>
      </c>
      <c r="X571" s="175"/>
    </row>
    <row r="572" spans="1:24" ht="113.25" customHeight="1">
      <c r="A572" s="156" t="s">
        <v>1519</v>
      </c>
      <c r="B572" s="9" t="s">
        <v>26</v>
      </c>
      <c r="C572" s="175" t="s">
        <v>1212</v>
      </c>
      <c r="D572" s="175" t="s">
        <v>1310</v>
      </c>
      <c r="E572" s="173" t="s">
        <v>1311</v>
      </c>
      <c r="F572" s="175" t="s">
        <v>1500</v>
      </c>
      <c r="G572" s="175" t="s">
        <v>31</v>
      </c>
      <c r="H572" s="135">
        <v>1</v>
      </c>
      <c r="I572" s="153">
        <v>751000000</v>
      </c>
      <c r="J572" s="181" t="s">
        <v>1628</v>
      </c>
      <c r="K572" s="163" t="s">
        <v>1743</v>
      </c>
      <c r="L572" s="181" t="s">
        <v>1679</v>
      </c>
      <c r="M572" s="154"/>
      <c r="N572" s="154" t="s">
        <v>1821</v>
      </c>
      <c r="O572" s="153" t="s">
        <v>1827</v>
      </c>
      <c r="P572" s="175"/>
      <c r="Q572" s="187"/>
      <c r="R572" s="187"/>
      <c r="S572" s="187"/>
      <c r="T572" s="154">
        <v>220000</v>
      </c>
      <c r="U572" s="154">
        <v>246400</v>
      </c>
      <c r="V572" s="161"/>
      <c r="W572" s="161">
        <v>2014</v>
      </c>
      <c r="X572" s="175"/>
    </row>
    <row r="573" spans="1:24" ht="87.75" customHeight="1">
      <c r="A573" s="156" t="s">
        <v>1521</v>
      </c>
      <c r="B573" s="9" t="s">
        <v>26</v>
      </c>
      <c r="C573" s="175" t="s">
        <v>1212</v>
      </c>
      <c r="D573" s="175" t="s">
        <v>1310</v>
      </c>
      <c r="E573" s="173" t="s">
        <v>1311</v>
      </c>
      <c r="F573" s="175" t="s">
        <v>1498</v>
      </c>
      <c r="G573" s="175" t="s">
        <v>31</v>
      </c>
      <c r="H573" s="135">
        <v>1</v>
      </c>
      <c r="I573" s="153">
        <v>751000000</v>
      </c>
      <c r="J573" s="181" t="s">
        <v>1628</v>
      </c>
      <c r="K573" s="163" t="s">
        <v>1828</v>
      </c>
      <c r="L573" s="181" t="s">
        <v>1679</v>
      </c>
      <c r="M573" s="154"/>
      <c r="N573" s="154" t="s">
        <v>1690</v>
      </c>
      <c r="O573" s="153" t="s">
        <v>1827</v>
      </c>
      <c r="P573" s="175"/>
      <c r="Q573" s="187"/>
      <c r="R573" s="187"/>
      <c r="S573" s="187"/>
      <c r="T573" s="154">
        <v>220000</v>
      </c>
      <c r="U573" s="154">
        <v>246400</v>
      </c>
      <c r="V573" s="161"/>
      <c r="W573" s="161">
        <v>2014</v>
      </c>
      <c r="X573" s="175"/>
    </row>
    <row r="574" spans="1:24" ht="87.75" customHeight="1">
      <c r="A574" s="156" t="s">
        <v>1522</v>
      </c>
      <c r="B574" s="9" t="s">
        <v>26</v>
      </c>
      <c r="C574" s="175" t="s">
        <v>1212</v>
      </c>
      <c r="D574" s="175" t="s">
        <v>1310</v>
      </c>
      <c r="E574" s="173" t="s">
        <v>1311</v>
      </c>
      <c r="F574" s="175" t="s">
        <v>1566</v>
      </c>
      <c r="G574" s="175" t="s">
        <v>31</v>
      </c>
      <c r="H574" s="135">
        <v>0</v>
      </c>
      <c r="I574" s="153">
        <v>751000000</v>
      </c>
      <c r="J574" s="181" t="s">
        <v>1628</v>
      </c>
      <c r="K574" s="163" t="s">
        <v>1831</v>
      </c>
      <c r="L574" s="144" t="s">
        <v>1833</v>
      </c>
      <c r="M574" s="154"/>
      <c r="N574" s="154" t="s">
        <v>1796</v>
      </c>
      <c r="O574" s="153" t="s">
        <v>1827</v>
      </c>
      <c r="P574" s="175"/>
      <c r="Q574" s="187"/>
      <c r="R574" s="187"/>
      <c r="S574" s="187"/>
      <c r="T574" s="154">
        <v>170000</v>
      </c>
      <c r="U574" s="154">
        <v>170000</v>
      </c>
      <c r="V574" s="161"/>
      <c r="W574" s="161">
        <v>2014</v>
      </c>
      <c r="X574" s="175"/>
    </row>
    <row r="575" spans="1:24" ht="157.5" customHeight="1">
      <c r="A575" s="156" t="s">
        <v>1594</v>
      </c>
      <c r="B575" s="9" t="s">
        <v>26</v>
      </c>
      <c r="C575" s="175" t="s">
        <v>1212</v>
      </c>
      <c r="D575" s="175" t="s">
        <v>1310</v>
      </c>
      <c r="E575" s="173" t="s">
        <v>1311</v>
      </c>
      <c r="F575" s="175" t="s">
        <v>1502</v>
      </c>
      <c r="G575" s="175" t="s">
        <v>31</v>
      </c>
      <c r="H575" s="135">
        <v>0</v>
      </c>
      <c r="I575" s="153">
        <v>751000000</v>
      </c>
      <c r="J575" s="181" t="s">
        <v>1628</v>
      </c>
      <c r="K575" s="163" t="s">
        <v>1832</v>
      </c>
      <c r="L575" s="144" t="s">
        <v>1833</v>
      </c>
      <c r="M575" s="154"/>
      <c r="N575" s="154" t="s">
        <v>1830</v>
      </c>
      <c r="O575" s="153" t="s">
        <v>1827</v>
      </c>
      <c r="P575" s="175"/>
      <c r="Q575" s="187"/>
      <c r="R575" s="187"/>
      <c r="S575" s="187"/>
      <c r="T575" s="154">
        <v>170000</v>
      </c>
      <c r="U575" s="154">
        <v>170000</v>
      </c>
      <c r="V575" s="161"/>
      <c r="W575" s="161">
        <v>2014</v>
      </c>
      <c r="X575" s="175"/>
    </row>
    <row r="576" spans="1:24" ht="157.5" customHeight="1">
      <c r="A576" s="156" t="s">
        <v>1595</v>
      </c>
      <c r="B576" s="9" t="s">
        <v>26</v>
      </c>
      <c r="C576" s="175" t="s">
        <v>1212</v>
      </c>
      <c r="D576" s="175" t="s">
        <v>1310</v>
      </c>
      <c r="E576" s="173" t="s">
        <v>1311</v>
      </c>
      <c r="F576" s="175" t="s">
        <v>1505</v>
      </c>
      <c r="G576" s="175" t="s">
        <v>31</v>
      </c>
      <c r="H576" s="135">
        <v>1</v>
      </c>
      <c r="I576" s="153">
        <v>751000000</v>
      </c>
      <c r="J576" s="181" t="s">
        <v>1628</v>
      </c>
      <c r="K576" s="163" t="s">
        <v>1743</v>
      </c>
      <c r="L576" s="181" t="s">
        <v>1679</v>
      </c>
      <c r="M576" s="154"/>
      <c r="N576" s="154" t="s">
        <v>1821</v>
      </c>
      <c r="O576" s="153" t="s">
        <v>1827</v>
      </c>
      <c r="P576" s="175"/>
      <c r="Q576" s="187"/>
      <c r="R576" s="187"/>
      <c r="S576" s="187"/>
      <c r="T576" s="154">
        <v>35714.29</v>
      </c>
      <c r="U576" s="154">
        <v>40000</v>
      </c>
      <c r="V576" s="161"/>
      <c r="W576" s="161">
        <v>2014</v>
      </c>
      <c r="X576" s="175"/>
    </row>
    <row r="577" spans="1:24" ht="157.5" customHeight="1">
      <c r="A577" s="156" t="s">
        <v>1596</v>
      </c>
      <c r="B577" s="9" t="s">
        <v>26</v>
      </c>
      <c r="C577" s="175" t="s">
        <v>1212</v>
      </c>
      <c r="D577" s="175" t="s">
        <v>1310</v>
      </c>
      <c r="E577" s="173" t="s">
        <v>1311</v>
      </c>
      <c r="F577" s="175" t="s">
        <v>1567</v>
      </c>
      <c r="G577" s="175" t="s">
        <v>31</v>
      </c>
      <c r="H577" s="135">
        <v>1</v>
      </c>
      <c r="I577" s="153">
        <v>751000000</v>
      </c>
      <c r="J577" s="181" t="s">
        <v>1628</v>
      </c>
      <c r="K577" s="163" t="s">
        <v>1743</v>
      </c>
      <c r="L577" s="144" t="s">
        <v>1772</v>
      </c>
      <c r="M577" s="154"/>
      <c r="N577" s="154" t="s">
        <v>1821</v>
      </c>
      <c r="O577" s="153" t="s">
        <v>1827</v>
      </c>
      <c r="P577" s="175"/>
      <c r="Q577" s="187"/>
      <c r="R577" s="187"/>
      <c r="S577" s="187"/>
      <c r="T577" s="154">
        <v>95200</v>
      </c>
      <c r="U577" s="154">
        <v>106624</v>
      </c>
      <c r="V577" s="161"/>
      <c r="W577" s="161">
        <v>2014</v>
      </c>
      <c r="X577" s="175"/>
    </row>
    <row r="578" spans="1:24" ht="157.5" customHeight="1">
      <c r="A578" s="156" t="s">
        <v>1597</v>
      </c>
      <c r="B578" s="9" t="s">
        <v>26</v>
      </c>
      <c r="C578" s="175" t="s">
        <v>1212</v>
      </c>
      <c r="D578" s="175" t="s">
        <v>1310</v>
      </c>
      <c r="E578" s="173" t="s">
        <v>1311</v>
      </c>
      <c r="F578" s="175" t="s">
        <v>1508</v>
      </c>
      <c r="G578" s="175" t="s">
        <v>31</v>
      </c>
      <c r="H578" s="135">
        <v>0</v>
      </c>
      <c r="I578" s="153">
        <v>751000000</v>
      </c>
      <c r="J578" s="181" t="s">
        <v>1628</v>
      </c>
      <c r="K578" s="163" t="s">
        <v>1743</v>
      </c>
      <c r="L578" s="144" t="s">
        <v>1834</v>
      </c>
      <c r="M578" s="154"/>
      <c r="N578" s="154" t="s">
        <v>1674</v>
      </c>
      <c r="O578" s="153" t="s">
        <v>1827</v>
      </c>
      <c r="P578" s="175"/>
      <c r="Q578" s="187"/>
      <c r="R578" s="187"/>
      <c r="S578" s="187"/>
      <c r="T578" s="154">
        <v>86264</v>
      </c>
      <c r="U578" s="154">
        <v>86264</v>
      </c>
      <c r="V578" s="161"/>
      <c r="W578" s="161">
        <v>2014</v>
      </c>
      <c r="X578" s="175"/>
    </row>
    <row r="579" spans="1:24" ht="157.5" customHeight="1">
      <c r="A579" s="156" t="s">
        <v>1598</v>
      </c>
      <c r="B579" s="9" t="s">
        <v>26</v>
      </c>
      <c r="C579" s="175" t="s">
        <v>1212</v>
      </c>
      <c r="D579" s="175" t="s">
        <v>1310</v>
      </c>
      <c r="E579" s="173" t="s">
        <v>1311</v>
      </c>
      <c r="F579" s="175" t="s">
        <v>1510</v>
      </c>
      <c r="G579" s="175" t="s">
        <v>31</v>
      </c>
      <c r="H579" s="135">
        <v>1</v>
      </c>
      <c r="I579" s="153">
        <v>751000000</v>
      </c>
      <c r="J579" s="181" t="s">
        <v>1628</v>
      </c>
      <c r="K579" s="163" t="s">
        <v>1743</v>
      </c>
      <c r="L579" s="144" t="s">
        <v>1679</v>
      </c>
      <c r="M579" s="154"/>
      <c r="N579" s="154" t="s">
        <v>1821</v>
      </c>
      <c r="O579" s="153" t="s">
        <v>1827</v>
      </c>
      <c r="P579" s="175"/>
      <c r="Q579" s="187"/>
      <c r="R579" s="187"/>
      <c r="S579" s="187"/>
      <c r="T579" s="154">
        <v>285600</v>
      </c>
      <c r="U579" s="154">
        <v>319872</v>
      </c>
      <c r="V579" s="161"/>
      <c r="W579" s="161">
        <v>2014</v>
      </c>
      <c r="X579" s="173"/>
    </row>
    <row r="580" spans="1:24" ht="137.25" customHeight="1">
      <c r="A580" s="156" t="s">
        <v>1599</v>
      </c>
      <c r="B580" s="9" t="s">
        <v>26</v>
      </c>
      <c r="C580" s="175" t="s">
        <v>1212</v>
      </c>
      <c r="D580" s="175" t="s">
        <v>1310</v>
      </c>
      <c r="E580" s="173" t="s">
        <v>1311</v>
      </c>
      <c r="F580" s="175" t="s">
        <v>1512</v>
      </c>
      <c r="G580" s="175" t="s">
        <v>31</v>
      </c>
      <c r="H580" s="135">
        <v>1</v>
      </c>
      <c r="I580" s="153">
        <v>751000000</v>
      </c>
      <c r="J580" s="181" t="s">
        <v>1628</v>
      </c>
      <c r="K580" s="163" t="s">
        <v>1832</v>
      </c>
      <c r="L580" s="144" t="s">
        <v>1679</v>
      </c>
      <c r="M580" s="154"/>
      <c r="N580" s="154" t="s">
        <v>1830</v>
      </c>
      <c r="O580" s="153" t="s">
        <v>1827</v>
      </c>
      <c r="P580" s="175"/>
      <c r="Q580" s="187"/>
      <c r="R580" s="187"/>
      <c r="S580" s="187"/>
      <c r="T580" s="154">
        <v>285600</v>
      </c>
      <c r="U580" s="154">
        <v>319872</v>
      </c>
      <c r="V580" s="161"/>
      <c r="W580" s="161">
        <v>2014</v>
      </c>
      <c r="X580" s="173"/>
    </row>
    <row r="581" spans="1:24" ht="87.75" customHeight="1">
      <c r="A581" s="61" t="s">
        <v>1600</v>
      </c>
      <c r="B581" s="67" t="s">
        <v>26</v>
      </c>
      <c r="C581" s="203" t="s">
        <v>1212</v>
      </c>
      <c r="D581" s="203" t="s">
        <v>1310</v>
      </c>
      <c r="E581" s="247" t="s">
        <v>1311</v>
      </c>
      <c r="F581" s="203" t="s">
        <v>1514</v>
      </c>
      <c r="G581" s="203" t="s">
        <v>31</v>
      </c>
      <c r="H581" s="423">
        <v>1</v>
      </c>
      <c r="I581" s="83">
        <v>751000000</v>
      </c>
      <c r="J581" s="424" t="s">
        <v>1628</v>
      </c>
      <c r="K581" s="425" t="s">
        <v>1743</v>
      </c>
      <c r="L581" s="426" t="s">
        <v>1679</v>
      </c>
      <c r="M581" s="427"/>
      <c r="N581" s="427" t="s">
        <v>1674</v>
      </c>
      <c r="O581" s="83" t="s">
        <v>1827</v>
      </c>
      <c r="P581" s="203"/>
      <c r="Q581" s="428"/>
      <c r="R581" s="428"/>
      <c r="S581" s="428"/>
      <c r="T581" s="427">
        <v>100000</v>
      </c>
      <c r="U581" s="427">
        <v>100000</v>
      </c>
      <c r="V581" s="80"/>
      <c r="W581" s="80">
        <v>2014</v>
      </c>
      <c r="X581" s="247"/>
    </row>
    <row r="582" spans="1:24" ht="99.75" customHeight="1">
      <c r="A582" s="156" t="s">
        <v>1601</v>
      </c>
      <c r="B582" s="395" t="s">
        <v>26</v>
      </c>
      <c r="C582" s="70" t="s">
        <v>1212</v>
      </c>
      <c r="D582" s="70" t="s">
        <v>1310</v>
      </c>
      <c r="E582" s="397" t="s">
        <v>1311</v>
      </c>
      <c r="F582" s="70" t="s">
        <v>1516</v>
      </c>
      <c r="G582" s="70" t="s">
        <v>31</v>
      </c>
      <c r="H582" s="135">
        <v>1</v>
      </c>
      <c r="I582" s="153">
        <v>751000000</v>
      </c>
      <c r="J582" s="398" t="s">
        <v>1628</v>
      </c>
      <c r="K582" s="163" t="s">
        <v>1743</v>
      </c>
      <c r="L582" s="144" t="s">
        <v>1679</v>
      </c>
      <c r="M582" s="154"/>
      <c r="N582" s="154" t="s">
        <v>1821</v>
      </c>
      <c r="O582" s="153" t="s">
        <v>1827</v>
      </c>
      <c r="P582" s="70"/>
      <c r="Q582" s="400"/>
      <c r="R582" s="400"/>
      <c r="S582" s="400"/>
      <c r="T582" s="154">
        <v>200000</v>
      </c>
      <c r="U582" s="154">
        <v>200000</v>
      </c>
      <c r="V582" s="161"/>
      <c r="W582" s="161">
        <v>2014</v>
      </c>
      <c r="X582" s="397"/>
    </row>
    <row r="583" spans="1:24" ht="87.75" customHeight="1">
      <c r="A583" s="156" t="s">
        <v>1602</v>
      </c>
      <c r="B583" s="395" t="s">
        <v>26</v>
      </c>
      <c r="C583" s="70" t="s">
        <v>1212</v>
      </c>
      <c r="D583" s="70" t="s">
        <v>1310</v>
      </c>
      <c r="E583" s="397" t="s">
        <v>1311</v>
      </c>
      <c r="F583" s="70" t="s">
        <v>1518</v>
      </c>
      <c r="G583" s="70" t="s">
        <v>31</v>
      </c>
      <c r="H583" s="135">
        <v>0</v>
      </c>
      <c r="I583" s="153">
        <v>751000000</v>
      </c>
      <c r="J583" s="398" t="s">
        <v>1628</v>
      </c>
      <c r="K583" s="163" t="s">
        <v>1743</v>
      </c>
      <c r="L583" s="144" t="s">
        <v>1835</v>
      </c>
      <c r="M583" s="154"/>
      <c r="N583" s="154" t="s">
        <v>1821</v>
      </c>
      <c r="O583" s="153" t="s">
        <v>1827</v>
      </c>
      <c r="P583" s="70"/>
      <c r="Q583" s="400"/>
      <c r="R583" s="400"/>
      <c r="S583" s="400"/>
      <c r="T583" s="154">
        <v>75400</v>
      </c>
      <c r="U583" s="154">
        <v>75400</v>
      </c>
      <c r="V583" s="161"/>
      <c r="W583" s="161">
        <v>2014</v>
      </c>
      <c r="X583" s="397"/>
    </row>
    <row r="584" spans="1:24" ht="87.75" customHeight="1">
      <c r="A584" s="156" t="s">
        <v>1603</v>
      </c>
      <c r="B584" s="395" t="s">
        <v>26</v>
      </c>
      <c r="C584" s="70" t="s">
        <v>1212</v>
      </c>
      <c r="D584" s="70" t="s">
        <v>1310</v>
      </c>
      <c r="E584" s="397" t="s">
        <v>1311</v>
      </c>
      <c r="F584" s="70" t="s">
        <v>1520</v>
      </c>
      <c r="G584" s="70" t="s">
        <v>31</v>
      </c>
      <c r="H584" s="135">
        <v>1</v>
      </c>
      <c r="I584" s="153">
        <v>751000000</v>
      </c>
      <c r="J584" s="398" t="s">
        <v>1628</v>
      </c>
      <c r="K584" s="163" t="s">
        <v>1743</v>
      </c>
      <c r="L584" s="144" t="s">
        <v>1679</v>
      </c>
      <c r="M584" s="154"/>
      <c r="N584" s="154" t="s">
        <v>1674</v>
      </c>
      <c r="O584" s="153" t="s">
        <v>1827</v>
      </c>
      <c r="P584" s="70"/>
      <c r="Q584" s="400"/>
      <c r="R584" s="400"/>
      <c r="S584" s="400"/>
      <c r="T584" s="154">
        <v>190400</v>
      </c>
      <c r="U584" s="154">
        <v>213248</v>
      </c>
      <c r="V584" s="161"/>
      <c r="W584" s="161">
        <v>2014</v>
      </c>
      <c r="X584" s="397"/>
    </row>
    <row r="585" spans="1:24" ht="87.75" customHeight="1">
      <c r="A585" s="156" t="s">
        <v>1604</v>
      </c>
      <c r="B585" s="395" t="s">
        <v>26</v>
      </c>
      <c r="C585" s="70" t="s">
        <v>1212</v>
      </c>
      <c r="D585" s="70" t="s">
        <v>1310</v>
      </c>
      <c r="E585" s="397" t="s">
        <v>1311</v>
      </c>
      <c r="F585" s="70" t="s">
        <v>1568</v>
      </c>
      <c r="G585" s="70" t="s">
        <v>31</v>
      </c>
      <c r="H585" s="135">
        <v>1</v>
      </c>
      <c r="I585" s="153">
        <v>751000000</v>
      </c>
      <c r="J585" s="398" t="s">
        <v>1628</v>
      </c>
      <c r="K585" s="163" t="s">
        <v>1743</v>
      </c>
      <c r="L585" s="144" t="s">
        <v>1679</v>
      </c>
      <c r="M585" s="154"/>
      <c r="N585" s="154" t="s">
        <v>1674</v>
      </c>
      <c r="O585" s="153" t="s">
        <v>1827</v>
      </c>
      <c r="P585" s="70"/>
      <c r="Q585" s="400"/>
      <c r="R585" s="400"/>
      <c r="S585" s="400"/>
      <c r="T585" s="154">
        <v>190400</v>
      </c>
      <c r="U585" s="154">
        <v>213248</v>
      </c>
      <c r="V585" s="161"/>
      <c r="W585" s="161">
        <v>2014</v>
      </c>
      <c r="X585" s="397"/>
    </row>
    <row r="586" spans="1:24" ht="87.75" customHeight="1">
      <c r="A586" s="156" t="s">
        <v>1605</v>
      </c>
      <c r="B586" s="395" t="s">
        <v>26</v>
      </c>
      <c r="C586" s="70" t="s">
        <v>1212</v>
      </c>
      <c r="D586" s="70" t="s">
        <v>1310</v>
      </c>
      <c r="E586" s="397" t="s">
        <v>1311</v>
      </c>
      <c r="F586" s="70" t="s">
        <v>1569</v>
      </c>
      <c r="G586" s="70" t="s">
        <v>31</v>
      </c>
      <c r="H586" s="135">
        <v>1</v>
      </c>
      <c r="I586" s="153">
        <v>751000000</v>
      </c>
      <c r="J586" s="398" t="s">
        <v>1628</v>
      </c>
      <c r="K586" s="163" t="s">
        <v>1743</v>
      </c>
      <c r="L586" s="144" t="s">
        <v>1679</v>
      </c>
      <c r="M586" s="154"/>
      <c r="N586" s="154" t="s">
        <v>1821</v>
      </c>
      <c r="O586" s="153" t="s">
        <v>1827</v>
      </c>
      <c r="P586" s="70"/>
      <c r="Q586" s="400"/>
      <c r="R586" s="400"/>
      <c r="S586" s="400"/>
      <c r="T586" s="154">
        <v>95200</v>
      </c>
      <c r="U586" s="154">
        <v>106624</v>
      </c>
      <c r="V586" s="161"/>
      <c r="W586" s="161">
        <v>2014</v>
      </c>
      <c r="X586" s="397"/>
    </row>
    <row r="587" spans="1:24" ht="99.75" customHeight="1">
      <c r="A587" s="156" t="s">
        <v>1606</v>
      </c>
      <c r="B587" s="395" t="s">
        <v>26</v>
      </c>
      <c r="C587" s="70" t="s">
        <v>1212</v>
      </c>
      <c r="D587" s="70" t="s">
        <v>1310</v>
      </c>
      <c r="E587" s="397" t="s">
        <v>1311</v>
      </c>
      <c r="F587" s="70" t="s">
        <v>1570</v>
      </c>
      <c r="G587" s="70" t="s">
        <v>31</v>
      </c>
      <c r="H587" s="135">
        <v>1</v>
      </c>
      <c r="I587" s="153">
        <v>751000000</v>
      </c>
      <c r="J587" s="398" t="s">
        <v>1628</v>
      </c>
      <c r="K587" s="163" t="s">
        <v>1828</v>
      </c>
      <c r="L587" s="144" t="s">
        <v>1679</v>
      </c>
      <c r="M587" s="154"/>
      <c r="N587" s="154" t="s">
        <v>1690</v>
      </c>
      <c r="O587" s="153" t="s">
        <v>1827</v>
      </c>
      <c r="P587" s="70"/>
      <c r="Q587" s="400"/>
      <c r="R587" s="400"/>
      <c r="S587" s="400"/>
      <c r="T587" s="154">
        <v>150000</v>
      </c>
      <c r="U587" s="154">
        <v>150000</v>
      </c>
      <c r="V587" s="161"/>
      <c r="W587" s="161">
        <v>2014</v>
      </c>
      <c r="X587" s="397"/>
    </row>
    <row r="588" spans="1:24" ht="126.75" customHeight="1">
      <c r="A588" s="156" t="s">
        <v>1607</v>
      </c>
      <c r="B588" s="395" t="s">
        <v>26</v>
      </c>
      <c r="C588" s="70" t="s">
        <v>1212</v>
      </c>
      <c r="D588" s="70" t="s">
        <v>1310</v>
      </c>
      <c r="E588" s="397" t="s">
        <v>1311</v>
      </c>
      <c r="F588" s="70" t="s">
        <v>1572</v>
      </c>
      <c r="G588" s="70" t="s">
        <v>31</v>
      </c>
      <c r="H588" s="135">
        <v>1</v>
      </c>
      <c r="I588" s="153">
        <v>751000000</v>
      </c>
      <c r="J588" s="398" t="s">
        <v>1628</v>
      </c>
      <c r="K588" s="163" t="s">
        <v>1832</v>
      </c>
      <c r="L588" s="144" t="s">
        <v>1679</v>
      </c>
      <c r="M588" s="154"/>
      <c r="N588" s="154" t="s">
        <v>1830</v>
      </c>
      <c r="O588" s="153" t="s">
        <v>1827</v>
      </c>
      <c r="P588" s="70"/>
      <c r="Q588" s="400"/>
      <c r="R588" s="400"/>
      <c r="S588" s="400"/>
      <c r="T588" s="154">
        <v>319420</v>
      </c>
      <c r="U588" s="154">
        <v>357750</v>
      </c>
      <c r="V588" s="161"/>
      <c r="W588" s="161">
        <v>2014</v>
      </c>
      <c r="X588" s="397"/>
    </row>
    <row r="589" spans="1:24" ht="126.75" customHeight="1">
      <c r="A589" s="156" t="s">
        <v>1608</v>
      </c>
      <c r="B589" s="395" t="s">
        <v>26</v>
      </c>
      <c r="C589" s="70" t="s">
        <v>1212</v>
      </c>
      <c r="D589" s="70" t="s">
        <v>1310</v>
      </c>
      <c r="E589" s="397" t="s">
        <v>1311</v>
      </c>
      <c r="F589" s="70" t="s">
        <v>1573</v>
      </c>
      <c r="G589" s="70" t="s">
        <v>31</v>
      </c>
      <c r="H589" s="135">
        <v>1</v>
      </c>
      <c r="I589" s="153">
        <v>751000000</v>
      </c>
      <c r="J589" s="398" t="s">
        <v>1628</v>
      </c>
      <c r="K589" s="163" t="s">
        <v>1826</v>
      </c>
      <c r="L589" s="144" t="s">
        <v>1679</v>
      </c>
      <c r="M589" s="154"/>
      <c r="N589" s="154" t="s">
        <v>1806</v>
      </c>
      <c r="O589" s="153" t="s">
        <v>1827</v>
      </c>
      <c r="P589" s="70"/>
      <c r="Q589" s="400"/>
      <c r="R589" s="400"/>
      <c r="S589" s="400"/>
      <c r="T589" s="154">
        <v>105000</v>
      </c>
      <c r="U589" s="154">
        <v>117600</v>
      </c>
      <c r="V589" s="161"/>
      <c r="W589" s="161">
        <v>2014</v>
      </c>
      <c r="X589" s="397"/>
    </row>
    <row r="590" spans="1:24" ht="87.75" customHeight="1">
      <c r="A590" s="156" t="s">
        <v>1609</v>
      </c>
      <c r="B590" s="395" t="s">
        <v>26</v>
      </c>
      <c r="C590" s="70" t="s">
        <v>1212</v>
      </c>
      <c r="D590" s="70" t="s">
        <v>1310</v>
      </c>
      <c r="E590" s="397" t="s">
        <v>1311</v>
      </c>
      <c r="F590" s="70" t="s">
        <v>1488</v>
      </c>
      <c r="G590" s="70" t="s">
        <v>31</v>
      </c>
      <c r="H590" s="135">
        <v>1</v>
      </c>
      <c r="I590" s="153">
        <v>751000000</v>
      </c>
      <c r="J590" s="398" t="s">
        <v>1628</v>
      </c>
      <c r="K590" s="163" t="s">
        <v>1826</v>
      </c>
      <c r="L590" s="144" t="s">
        <v>1679</v>
      </c>
      <c r="M590" s="154"/>
      <c r="N590" s="154" t="s">
        <v>1640</v>
      </c>
      <c r="O590" s="153" t="s">
        <v>1827</v>
      </c>
      <c r="P590" s="70"/>
      <c r="Q590" s="400"/>
      <c r="R590" s="400"/>
      <c r="S590" s="400"/>
      <c r="T590" s="154">
        <v>470000</v>
      </c>
      <c r="U590" s="154">
        <v>526400</v>
      </c>
      <c r="V590" s="161"/>
      <c r="W590" s="161">
        <v>2014</v>
      </c>
      <c r="X590" s="397"/>
    </row>
    <row r="591" spans="1:24" ht="107.25" customHeight="1">
      <c r="A591" s="156" t="s">
        <v>1610</v>
      </c>
      <c r="B591" s="395" t="s">
        <v>26</v>
      </c>
      <c r="C591" s="70" t="s">
        <v>1212</v>
      </c>
      <c r="D591" s="70" t="s">
        <v>1310</v>
      </c>
      <c r="E591" s="397" t="s">
        <v>1311</v>
      </c>
      <c r="F591" s="70" t="s">
        <v>1574</v>
      </c>
      <c r="G591" s="70" t="s">
        <v>31</v>
      </c>
      <c r="H591" s="135">
        <v>0</v>
      </c>
      <c r="I591" s="153">
        <v>751000000</v>
      </c>
      <c r="J591" s="398" t="s">
        <v>1628</v>
      </c>
      <c r="K591" s="163" t="s">
        <v>1826</v>
      </c>
      <c r="L591" s="144" t="s">
        <v>1835</v>
      </c>
      <c r="M591" s="154"/>
      <c r="N591" s="154" t="s">
        <v>1640</v>
      </c>
      <c r="O591" s="153" t="s">
        <v>1827</v>
      </c>
      <c r="P591" s="70"/>
      <c r="Q591" s="400"/>
      <c r="R591" s="400"/>
      <c r="S591" s="400"/>
      <c r="T591" s="154">
        <v>2366640</v>
      </c>
      <c r="U591" s="154">
        <v>2366640</v>
      </c>
      <c r="V591" s="161"/>
      <c r="W591" s="161">
        <v>2014</v>
      </c>
      <c r="X591" s="397"/>
    </row>
    <row r="592" spans="1:24" ht="87.75" customHeight="1">
      <c r="A592" s="156" t="s">
        <v>1611</v>
      </c>
      <c r="B592" s="395" t="s">
        <v>26</v>
      </c>
      <c r="C592" s="70" t="s">
        <v>1212</v>
      </c>
      <c r="D592" s="70" t="s">
        <v>1310</v>
      </c>
      <c r="E592" s="397" t="s">
        <v>1311</v>
      </c>
      <c r="F592" s="153" t="s">
        <v>1571</v>
      </c>
      <c r="G592" s="70" t="s">
        <v>31</v>
      </c>
      <c r="H592" s="135">
        <v>1</v>
      </c>
      <c r="I592" s="153">
        <v>751000000</v>
      </c>
      <c r="J592" s="398" t="s">
        <v>1628</v>
      </c>
      <c r="K592" s="163" t="s">
        <v>1828</v>
      </c>
      <c r="L592" s="144" t="s">
        <v>1679</v>
      </c>
      <c r="M592" s="154"/>
      <c r="N592" s="154" t="s">
        <v>1690</v>
      </c>
      <c r="O592" s="153" t="s">
        <v>1827</v>
      </c>
      <c r="P592" s="70"/>
      <c r="Q592" s="400"/>
      <c r="R592" s="400"/>
      <c r="S592" s="400"/>
      <c r="T592" s="154">
        <v>65000</v>
      </c>
      <c r="U592" s="154">
        <v>72800</v>
      </c>
      <c r="V592" s="161"/>
      <c r="W592" s="161">
        <v>2014</v>
      </c>
      <c r="X592" s="397"/>
    </row>
    <row r="593" spans="1:24" ht="87.75" customHeight="1">
      <c r="A593" s="156" t="s">
        <v>1612</v>
      </c>
      <c r="B593" s="395" t="s">
        <v>26</v>
      </c>
      <c r="C593" s="70" t="s">
        <v>1212</v>
      </c>
      <c r="D593" s="70" t="s">
        <v>1310</v>
      </c>
      <c r="E593" s="397" t="s">
        <v>1311</v>
      </c>
      <c r="F593" s="153" t="s">
        <v>1484</v>
      </c>
      <c r="G593" s="70" t="s">
        <v>31</v>
      </c>
      <c r="H593" s="135">
        <v>1</v>
      </c>
      <c r="I593" s="153">
        <v>751000000</v>
      </c>
      <c r="J593" s="398" t="s">
        <v>1628</v>
      </c>
      <c r="K593" s="163" t="s">
        <v>1743</v>
      </c>
      <c r="L593" s="144" t="s">
        <v>1679</v>
      </c>
      <c r="M593" s="154"/>
      <c r="N593" s="154" t="s">
        <v>1821</v>
      </c>
      <c r="O593" s="153" t="s">
        <v>1827</v>
      </c>
      <c r="P593" s="70"/>
      <c r="Q593" s="400"/>
      <c r="R593" s="400"/>
      <c r="S593" s="401"/>
      <c r="T593" s="154">
        <v>148900</v>
      </c>
      <c r="U593" s="154">
        <v>166768</v>
      </c>
      <c r="V593" s="161"/>
      <c r="W593" s="161">
        <v>2014</v>
      </c>
      <c r="X593" s="397"/>
    </row>
    <row r="594" spans="1:24" ht="87.75" customHeight="1">
      <c r="A594" s="156" t="s">
        <v>1613</v>
      </c>
      <c r="B594" s="395" t="s">
        <v>26</v>
      </c>
      <c r="C594" s="70" t="s">
        <v>1212</v>
      </c>
      <c r="D594" s="70" t="s">
        <v>1310</v>
      </c>
      <c r="E594" s="397" t="s">
        <v>1311</v>
      </c>
      <c r="F594" s="153" t="s">
        <v>1486</v>
      </c>
      <c r="G594" s="70" t="s">
        <v>31</v>
      </c>
      <c r="H594" s="135">
        <v>1</v>
      </c>
      <c r="I594" s="153">
        <v>751000000</v>
      </c>
      <c r="J594" s="398" t="s">
        <v>1628</v>
      </c>
      <c r="K594" s="163" t="s">
        <v>1743</v>
      </c>
      <c r="L594" s="144" t="s">
        <v>1679</v>
      </c>
      <c r="M594" s="154"/>
      <c r="N594" s="154" t="s">
        <v>1674</v>
      </c>
      <c r="O594" s="153" t="s">
        <v>1827</v>
      </c>
      <c r="P594" s="70"/>
      <c r="Q594" s="400"/>
      <c r="R594" s="400"/>
      <c r="S594" s="401"/>
      <c r="T594" s="154">
        <v>33000</v>
      </c>
      <c r="U594" s="154">
        <v>33000</v>
      </c>
      <c r="V594" s="161"/>
      <c r="W594" s="161">
        <v>2014</v>
      </c>
      <c r="X594" s="397"/>
    </row>
    <row r="595" spans="1:24" ht="129.75" customHeight="1">
      <c r="A595" s="156" t="s">
        <v>1614</v>
      </c>
      <c r="B595" s="395" t="s">
        <v>26</v>
      </c>
      <c r="C595" s="70" t="s">
        <v>1212</v>
      </c>
      <c r="D595" s="70" t="s">
        <v>1310</v>
      </c>
      <c r="E595" s="397" t="s">
        <v>1311</v>
      </c>
      <c r="F595" s="153" t="s">
        <v>1575</v>
      </c>
      <c r="G595" s="70" t="s">
        <v>31</v>
      </c>
      <c r="H595" s="135">
        <v>1</v>
      </c>
      <c r="I595" s="153">
        <v>751000000</v>
      </c>
      <c r="J595" s="398" t="s">
        <v>1628</v>
      </c>
      <c r="K595" s="163" t="s">
        <v>1829</v>
      </c>
      <c r="L595" s="144" t="s">
        <v>1679</v>
      </c>
      <c r="M595" s="154"/>
      <c r="N595" s="154" t="s">
        <v>1806</v>
      </c>
      <c r="O595" s="153" t="s">
        <v>1827</v>
      </c>
      <c r="P595" s="70"/>
      <c r="Q595" s="400"/>
      <c r="R595" s="400"/>
      <c r="S595" s="400"/>
      <c r="T595" s="154">
        <v>190400</v>
      </c>
      <c r="U595" s="154">
        <v>213248</v>
      </c>
      <c r="V595" s="161"/>
      <c r="W595" s="161">
        <v>2014</v>
      </c>
      <c r="X595" s="397"/>
    </row>
    <row r="596" spans="1:24" ht="160.5" customHeight="1">
      <c r="A596" s="156" t="s">
        <v>1615</v>
      </c>
      <c r="B596" s="395" t="s">
        <v>26</v>
      </c>
      <c r="C596" s="70" t="s">
        <v>1212</v>
      </c>
      <c r="D596" s="70" t="s">
        <v>1310</v>
      </c>
      <c r="E596" s="397" t="s">
        <v>1311</v>
      </c>
      <c r="F596" s="153" t="s">
        <v>1576</v>
      </c>
      <c r="G596" s="70" t="s">
        <v>31</v>
      </c>
      <c r="H596" s="135">
        <v>1</v>
      </c>
      <c r="I596" s="153">
        <v>751000000</v>
      </c>
      <c r="J596" s="398" t="s">
        <v>1628</v>
      </c>
      <c r="K596" s="163" t="s">
        <v>1828</v>
      </c>
      <c r="L596" s="144" t="s">
        <v>1679</v>
      </c>
      <c r="M596" s="154"/>
      <c r="N596" s="154" t="s">
        <v>1690</v>
      </c>
      <c r="O596" s="153" t="s">
        <v>1827</v>
      </c>
      <c r="P596" s="70"/>
      <c r="Q596" s="400"/>
      <c r="R596" s="400"/>
      <c r="S596" s="400"/>
      <c r="T596" s="154">
        <v>190400</v>
      </c>
      <c r="U596" s="154">
        <v>213248</v>
      </c>
      <c r="V596" s="161"/>
      <c r="W596" s="161">
        <v>2014</v>
      </c>
      <c r="X596" s="397"/>
    </row>
    <row r="597" spans="1:24" ht="120" customHeight="1">
      <c r="A597" s="156" t="s">
        <v>1616</v>
      </c>
      <c r="B597" s="395" t="s">
        <v>26</v>
      </c>
      <c r="C597" s="70" t="s">
        <v>1212</v>
      </c>
      <c r="D597" s="70" t="s">
        <v>1310</v>
      </c>
      <c r="E597" s="397" t="s">
        <v>1311</v>
      </c>
      <c r="F597" s="153" t="s">
        <v>1577</v>
      </c>
      <c r="G597" s="70" t="s">
        <v>31</v>
      </c>
      <c r="H597" s="135">
        <v>1</v>
      </c>
      <c r="I597" s="153">
        <v>751000000</v>
      </c>
      <c r="J597" s="398" t="s">
        <v>1628</v>
      </c>
      <c r="K597" s="163" t="s">
        <v>1832</v>
      </c>
      <c r="L597" s="144" t="s">
        <v>1679</v>
      </c>
      <c r="M597" s="154"/>
      <c r="N597" s="154" t="s">
        <v>1830</v>
      </c>
      <c r="O597" s="153" t="s">
        <v>1827</v>
      </c>
      <c r="P597" s="70"/>
      <c r="Q597" s="400"/>
      <c r="R597" s="400"/>
      <c r="S597" s="400"/>
      <c r="T597" s="154">
        <v>190400</v>
      </c>
      <c r="U597" s="154">
        <v>213248</v>
      </c>
      <c r="V597" s="161"/>
      <c r="W597" s="161">
        <v>2014</v>
      </c>
      <c r="X597" s="397"/>
    </row>
    <row r="598" spans="1:24" ht="87.75" customHeight="1">
      <c r="A598" s="156" t="s">
        <v>1617</v>
      </c>
      <c r="B598" s="89" t="s">
        <v>26</v>
      </c>
      <c r="C598" s="161" t="s">
        <v>1523</v>
      </c>
      <c r="D598" s="153" t="s">
        <v>1582</v>
      </c>
      <c r="E598" s="153" t="s">
        <v>1583</v>
      </c>
      <c r="F598" s="153"/>
      <c r="G598" s="322" t="s">
        <v>2022</v>
      </c>
      <c r="H598" s="135">
        <v>1</v>
      </c>
      <c r="I598" s="153">
        <v>751000000</v>
      </c>
      <c r="J598" s="398" t="s">
        <v>1628</v>
      </c>
      <c r="K598" s="163" t="s">
        <v>1836</v>
      </c>
      <c r="L598" s="144" t="s">
        <v>1679</v>
      </c>
      <c r="M598" s="154"/>
      <c r="N598" s="154" t="s">
        <v>1626</v>
      </c>
      <c r="O598" s="153" t="s">
        <v>1837</v>
      </c>
      <c r="P598" s="70"/>
      <c r="Q598" s="400"/>
      <c r="R598" s="400"/>
      <c r="S598" s="400"/>
      <c r="T598" s="154">
        <v>40100000</v>
      </c>
      <c r="U598" s="154">
        <v>40100000</v>
      </c>
      <c r="V598" s="161"/>
      <c r="W598" s="161">
        <v>2014</v>
      </c>
      <c r="X598" s="397"/>
    </row>
    <row r="599" spans="1:24" ht="87.75" customHeight="1">
      <c r="A599" s="156" t="s">
        <v>1618</v>
      </c>
      <c r="B599" s="89" t="s">
        <v>26</v>
      </c>
      <c r="C599" s="112" t="s">
        <v>1306</v>
      </c>
      <c r="D599" s="112" t="s">
        <v>1307</v>
      </c>
      <c r="E599" s="112" t="s">
        <v>1307</v>
      </c>
      <c r="F599" s="112" t="s">
        <v>1584</v>
      </c>
      <c r="G599" s="322" t="s">
        <v>2022</v>
      </c>
      <c r="H599" s="137">
        <v>0.8</v>
      </c>
      <c r="I599" s="162">
        <v>750000000</v>
      </c>
      <c r="J599" s="398" t="s">
        <v>1628</v>
      </c>
      <c r="K599" s="160" t="s">
        <v>1632</v>
      </c>
      <c r="L599" s="156" t="s">
        <v>1308</v>
      </c>
      <c r="M599" s="162"/>
      <c r="N599" s="130" t="s">
        <v>1838</v>
      </c>
      <c r="O599" s="65" t="s">
        <v>1839</v>
      </c>
      <c r="P599" s="70"/>
      <c r="Q599" s="400"/>
      <c r="R599" s="400"/>
      <c r="S599" s="400"/>
      <c r="T599" s="143">
        <v>98445900</v>
      </c>
      <c r="U599" s="112">
        <f>T599*1.12</f>
        <v>110259408.00000001</v>
      </c>
      <c r="V599" s="162"/>
      <c r="W599" s="162">
        <v>2014</v>
      </c>
      <c r="X599" s="397"/>
    </row>
    <row r="600" spans="1:24" ht="164.25" customHeight="1">
      <c r="A600" s="156" t="s">
        <v>1619</v>
      </c>
      <c r="B600" s="89" t="s">
        <v>26</v>
      </c>
      <c r="C600" s="156" t="s">
        <v>1578</v>
      </c>
      <c r="D600" s="153" t="s">
        <v>2137</v>
      </c>
      <c r="E600" s="153" t="s">
        <v>1585</v>
      </c>
      <c r="F600" s="156" t="s">
        <v>2138</v>
      </c>
      <c r="G600" s="156" t="s">
        <v>2139</v>
      </c>
      <c r="H600" s="130">
        <v>1</v>
      </c>
      <c r="I600" s="156">
        <v>751000000</v>
      </c>
      <c r="J600" s="398" t="s">
        <v>1628</v>
      </c>
      <c r="K600" s="156" t="s">
        <v>1666</v>
      </c>
      <c r="L600" s="398" t="s">
        <v>1628</v>
      </c>
      <c r="M600" s="149"/>
      <c r="N600" s="156" t="s">
        <v>1653</v>
      </c>
      <c r="O600" s="153" t="s">
        <v>2140</v>
      </c>
      <c r="P600" s="70"/>
      <c r="Q600" s="400"/>
      <c r="R600" s="400"/>
      <c r="S600" s="400"/>
      <c r="T600" s="128">
        <v>0</v>
      </c>
      <c r="U600" s="134">
        <v>0</v>
      </c>
      <c r="V600" s="149"/>
      <c r="W600" s="156">
        <v>2014</v>
      </c>
      <c r="X600" s="397">
        <v>11.14</v>
      </c>
    </row>
    <row r="601" spans="1:24" ht="164.25" customHeight="1">
      <c r="A601" s="156" t="s">
        <v>2141</v>
      </c>
      <c r="B601" s="89" t="s">
        <v>26</v>
      </c>
      <c r="C601" s="156" t="s">
        <v>1578</v>
      </c>
      <c r="D601" s="153" t="s">
        <v>2137</v>
      </c>
      <c r="E601" s="153" t="s">
        <v>1585</v>
      </c>
      <c r="F601" s="156" t="s">
        <v>2138</v>
      </c>
      <c r="G601" s="156" t="s">
        <v>2139</v>
      </c>
      <c r="H601" s="130">
        <v>1</v>
      </c>
      <c r="I601" s="156">
        <v>751000000</v>
      </c>
      <c r="J601" s="398" t="s">
        <v>1628</v>
      </c>
      <c r="K601" s="156" t="s">
        <v>1632</v>
      </c>
      <c r="L601" s="398" t="s">
        <v>1628</v>
      </c>
      <c r="M601" s="149"/>
      <c r="N601" s="156" t="s">
        <v>1644</v>
      </c>
      <c r="O601" s="153" t="s">
        <v>2140</v>
      </c>
      <c r="P601" s="70"/>
      <c r="Q601" s="400"/>
      <c r="R601" s="400"/>
      <c r="S601" s="400"/>
      <c r="T601" s="128">
        <v>3750000</v>
      </c>
      <c r="U601" s="134">
        <v>4200000</v>
      </c>
      <c r="V601" s="149"/>
      <c r="W601" s="156">
        <v>2014</v>
      </c>
      <c r="X601" s="397"/>
    </row>
    <row r="602" spans="1:24" ht="115.5" customHeight="1">
      <c r="A602" s="156" t="s">
        <v>2142</v>
      </c>
      <c r="B602" s="89" t="s">
        <v>26</v>
      </c>
      <c r="C602" s="156" t="s">
        <v>1579</v>
      </c>
      <c r="D602" s="156" t="s">
        <v>2143</v>
      </c>
      <c r="E602" s="153" t="s">
        <v>1586</v>
      </c>
      <c r="F602" s="156" t="s">
        <v>2143</v>
      </c>
      <c r="G602" s="156" t="s">
        <v>2139</v>
      </c>
      <c r="H602" s="130">
        <v>1</v>
      </c>
      <c r="I602" s="156">
        <v>751000000</v>
      </c>
      <c r="J602" s="398" t="s">
        <v>1628</v>
      </c>
      <c r="K602" s="156" t="s">
        <v>1666</v>
      </c>
      <c r="L602" s="398" t="s">
        <v>1628</v>
      </c>
      <c r="M602" s="149"/>
      <c r="N602" s="156" t="s">
        <v>1653</v>
      </c>
      <c r="O602" s="153" t="s">
        <v>2140</v>
      </c>
      <c r="P602" s="70"/>
      <c r="Q602" s="429"/>
      <c r="R602" s="429"/>
      <c r="S602" s="429"/>
      <c r="T602" s="128">
        <v>0</v>
      </c>
      <c r="U602" s="134">
        <v>0</v>
      </c>
      <c r="V602" s="149"/>
      <c r="W602" s="156">
        <v>2014</v>
      </c>
      <c r="X602" s="397" t="s">
        <v>2144</v>
      </c>
    </row>
    <row r="603" spans="1:24" ht="115.5" customHeight="1">
      <c r="A603" s="156" t="s">
        <v>2145</v>
      </c>
      <c r="B603" s="89" t="s">
        <v>26</v>
      </c>
      <c r="C603" s="156" t="s">
        <v>1579</v>
      </c>
      <c r="D603" s="156" t="s">
        <v>2143</v>
      </c>
      <c r="E603" s="153" t="s">
        <v>1586</v>
      </c>
      <c r="F603" s="156" t="s">
        <v>2143</v>
      </c>
      <c r="G603" s="156" t="s">
        <v>2139</v>
      </c>
      <c r="H603" s="130">
        <v>1</v>
      </c>
      <c r="I603" s="156">
        <v>751000000</v>
      </c>
      <c r="J603" s="398" t="s">
        <v>1628</v>
      </c>
      <c r="K603" s="156" t="s">
        <v>1653</v>
      </c>
      <c r="L603" s="398" t="s">
        <v>1628</v>
      </c>
      <c r="M603" s="149"/>
      <c r="N603" s="156" t="s">
        <v>1644</v>
      </c>
      <c r="O603" s="153" t="s">
        <v>2140</v>
      </c>
      <c r="P603" s="70"/>
      <c r="Q603" s="429"/>
      <c r="R603" s="429"/>
      <c r="S603" s="429"/>
      <c r="T603" s="128">
        <v>6600000</v>
      </c>
      <c r="U603" s="134">
        <v>7392000.000000001</v>
      </c>
      <c r="V603" s="149"/>
      <c r="W603" s="156">
        <v>2014</v>
      </c>
      <c r="X603" s="397"/>
    </row>
    <row r="604" spans="1:24" ht="87.75" customHeight="1">
      <c r="A604" s="156" t="s">
        <v>2146</v>
      </c>
      <c r="B604" s="89" t="s">
        <v>26</v>
      </c>
      <c r="C604" s="156" t="s">
        <v>1580</v>
      </c>
      <c r="D604" s="248" t="s">
        <v>2147</v>
      </c>
      <c r="E604" s="248" t="s">
        <v>2147</v>
      </c>
      <c r="F604" s="156" t="s">
        <v>1587</v>
      </c>
      <c r="G604" s="156" t="s">
        <v>2139</v>
      </c>
      <c r="H604" s="130">
        <v>1</v>
      </c>
      <c r="I604" s="156">
        <v>751000000</v>
      </c>
      <c r="J604" s="398" t="s">
        <v>1628</v>
      </c>
      <c r="K604" s="156" t="s">
        <v>1666</v>
      </c>
      <c r="L604" s="398" t="s">
        <v>1628</v>
      </c>
      <c r="M604" s="149"/>
      <c r="N604" s="156" t="s">
        <v>1653</v>
      </c>
      <c r="O604" s="153" t="s">
        <v>2140</v>
      </c>
      <c r="P604" s="70"/>
      <c r="Q604" s="429"/>
      <c r="R604" s="429"/>
      <c r="S604" s="429"/>
      <c r="T604" s="128">
        <v>0</v>
      </c>
      <c r="U604" s="134">
        <v>0</v>
      </c>
      <c r="V604" s="149"/>
      <c r="W604" s="156">
        <v>2014</v>
      </c>
      <c r="X604" s="397">
        <v>11.14</v>
      </c>
    </row>
    <row r="605" spans="1:24" ht="87.75" customHeight="1">
      <c r="A605" s="156" t="s">
        <v>2148</v>
      </c>
      <c r="B605" s="89" t="s">
        <v>26</v>
      </c>
      <c r="C605" s="156" t="s">
        <v>1580</v>
      </c>
      <c r="D605" s="248" t="s">
        <v>2147</v>
      </c>
      <c r="E605" s="248" t="s">
        <v>2149</v>
      </c>
      <c r="F605" s="156" t="s">
        <v>1587</v>
      </c>
      <c r="G605" s="156" t="s">
        <v>2139</v>
      </c>
      <c r="H605" s="130">
        <v>1</v>
      </c>
      <c r="I605" s="156">
        <v>751000000</v>
      </c>
      <c r="J605" s="398" t="s">
        <v>1628</v>
      </c>
      <c r="K605" s="156" t="s">
        <v>1648</v>
      </c>
      <c r="L605" s="398" t="s">
        <v>1628</v>
      </c>
      <c r="M605" s="149"/>
      <c r="N605" s="156" t="s">
        <v>2150</v>
      </c>
      <c r="O605" s="153" t="s">
        <v>2140</v>
      </c>
      <c r="P605" s="70"/>
      <c r="Q605" s="429"/>
      <c r="R605" s="429"/>
      <c r="S605" s="429"/>
      <c r="T605" s="128">
        <v>6400000</v>
      </c>
      <c r="U605" s="134">
        <v>7168000.000000001</v>
      </c>
      <c r="V605" s="149"/>
      <c r="W605" s="156">
        <v>2014</v>
      </c>
      <c r="X605" s="397"/>
    </row>
    <row r="606" spans="1:24" ht="171" customHeight="1">
      <c r="A606" s="156" t="s">
        <v>1620</v>
      </c>
      <c r="B606" s="89" t="s">
        <v>26</v>
      </c>
      <c r="C606" s="156" t="s">
        <v>1278</v>
      </c>
      <c r="D606" s="153" t="s">
        <v>2149</v>
      </c>
      <c r="E606" s="153" t="s">
        <v>2149</v>
      </c>
      <c r="F606" s="156" t="s">
        <v>2151</v>
      </c>
      <c r="G606" s="322" t="s">
        <v>2152</v>
      </c>
      <c r="H606" s="130">
        <v>1</v>
      </c>
      <c r="I606" s="156">
        <v>751000000</v>
      </c>
      <c r="J606" s="398" t="s">
        <v>1628</v>
      </c>
      <c r="K606" s="156" t="s">
        <v>1632</v>
      </c>
      <c r="L606" s="398" t="s">
        <v>1628</v>
      </c>
      <c r="M606" s="149"/>
      <c r="N606" s="156" t="s">
        <v>1653</v>
      </c>
      <c r="O606" s="153" t="s">
        <v>2140</v>
      </c>
      <c r="P606" s="430"/>
      <c r="Q606" s="430"/>
      <c r="R606" s="430"/>
      <c r="S606" s="431"/>
      <c r="T606" s="128">
        <v>0</v>
      </c>
      <c r="U606" s="134">
        <v>0</v>
      </c>
      <c r="V606" s="149"/>
      <c r="W606" s="156">
        <v>2014</v>
      </c>
      <c r="X606" s="430">
        <v>11.14</v>
      </c>
    </row>
    <row r="607" spans="1:24" ht="171" customHeight="1">
      <c r="A607" s="156" t="s">
        <v>2153</v>
      </c>
      <c r="B607" s="89" t="s">
        <v>26</v>
      </c>
      <c r="C607" s="156" t="s">
        <v>1278</v>
      </c>
      <c r="D607" s="153" t="s">
        <v>2149</v>
      </c>
      <c r="E607" s="153" t="s">
        <v>2149</v>
      </c>
      <c r="F607" s="156" t="s">
        <v>2151</v>
      </c>
      <c r="G607" s="322" t="s">
        <v>2154</v>
      </c>
      <c r="H607" s="130">
        <v>1</v>
      </c>
      <c r="I607" s="156">
        <v>751000000</v>
      </c>
      <c r="J607" s="398" t="s">
        <v>1628</v>
      </c>
      <c r="K607" s="156" t="s">
        <v>2155</v>
      </c>
      <c r="L607" s="398" t="s">
        <v>1628</v>
      </c>
      <c r="M607" s="149"/>
      <c r="N607" s="156" t="s">
        <v>2156</v>
      </c>
      <c r="O607" s="153" t="s">
        <v>2140</v>
      </c>
      <c r="P607" s="430"/>
      <c r="Q607" s="430"/>
      <c r="R607" s="430"/>
      <c r="S607" s="431"/>
      <c r="T607" s="128">
        <v>4200000</v>
      </c>
      <c r="U607" s="134">
        <v>4704000</v>
      </c>
      <c r="V607" s="149"/>
      <c r="W607" s="156">
        <v>2014</v>
      </c>
      <c r="X607" s="430"/>
    </row>
    <row r="608" spans="1:24" ht="225" customHeight="1">
      <c r="A608" s="156" t="s">
        <v>1621</v>
      </c>
      <c r="B608" s="89" t="s">
        <v>26</v>
      </c>
      <c r="C608" s="156" t="s">
        <v>1278</v>
      </c>
      <c r="D608" s="153" t="s">
        <v>2149</v>
      </c>
      <c r="E608" s="153" t="s">
        <v>2157</v>
      </c>
      <c r="F608" s="156" t="s">
        <v>1280</v>
      </c>
      <c r="G608" s="322" t="s">
        <v>2152</v>
      </c>
      <c r="H608" s="130">
        <v>1</v>
      </c>
      <c r="I608" s="156">
        <v>751000000</v>
      </c>
      <c r="J608" s="398" t="s">
        <v>1628</v>
      </c>
      <c r="K608" s="156" t="s">
        <v>1688</v>
      </c>
      <c r="L608" s="398" t="s">
        <v>1628</v>
      </c>
      <c r="M608" s="149"/>
      <c r="N608" s="156" t="s">
        <v>1653</v>
      </c>
      <c r="O608" s="153" t="s">
        <v>2140</v>
      </c>
      <c r="P608" s="430"/>
      <c r="Q608" s="430"/>
      <c r="R608" s="430"/>
      <c r="S608" s="431"/>
      <c r="T608" s="128">
        <v>0</v>
      </c>
      <c r="U608" s="134">
        <v>0</v>
      </c>
      <c r="V608" s="149"/>
      <c r="W608" s="156">
        <v>2014</v>
      </c>
      <c r="X608" s="430" t="s">
        <v>2158</v>
      </c>
    </row>
    <row r="609" spans="1:24" ht="225" customHeight="1">
      <c r="A609" s="156" t="s">
        <v>2159</v>
      </c>
      <c r="B609" s="89" t="s">
        <v>26</v>
      </c>
      <c r="C609" s="156" t="s">
        <v>1278</v>
      </c>
      <c r="D609" s="153" t="s">
        <v>2149</v>
      </c>
      <c r="E609" s="153" t="s">
        <v>2149</v>
      </c>
      <c r="F609" s="156" t="s">
        <v>1280</v>
      </c>
      <c r="G609" s="322" t="s">
        <v>2154</v>
      </c>
      <c r="H609" s="130">
        <v>1</v>
      </c>
      <c r="I609" s="156">
        <v>751000000</v>
      </c>
      <c r="J609" s="398" t="s">
        <v>1628</v>
      </c>
      <c r="K609" s="156" t="s">
        <v>2155</v>
      </c>
      <c r="L609" s="398" t="s">
        <v>1628</v>
      </c>
      <c r="M609" s="149"/>
      <c r="N609" s="156" t="s">
        <v>2156</v>
      </c>
      <c r="O609" s="153" t="s">
        <v>2140</v>
      </c>
      <c r="P609" s="430"/>
      <c r="Q609" s="430"/>
      <c r="R609" s="430"/>
      <c r="S609" s="431"/>
      <c r="T609" s="128">
        <v>4200000</v>
      </c>
      <c r="U609" s="134">
        <v>4704000</v>
      </c>
      <c r="V609" s="149"/>
      <c r="W609" s="156">
        <v>2014</v>
      </c>
      <c r="X609" s="430"/>
    </row>
    <row r="610" spans="1:24" ht="92.25" customHeight="1">
      <c r="A610" s="156" t="s">
        <v>1622</v>
      </c>
      <c r="B610" s="89" t="s">
        <v>26</v>
      </c>
      <c r="C610" s="156" t="s">
        <v>1278</v>
      </c>
      <c r="D610" s="153" t="s">
        <v>2149</v>
      </c>
      <c r="E610" s="153" t="s">
        <v>2149</v>
      </c>
      <c r="F610" s="156" t="s">
        <v>2160</v>
      </c>
      <c r="G610" s="322" t="s">
        <v>2152</v>
      </c>
      <c r="H610" s="130">
        <v>1</v>
      </c>
      <c r="I610" s="156">
        <v>751000000</v>
      </c>
      <c r="J610" s="398" t="s">
        <v>1628</v>
      </c>
      <c r="K610" s="156" t="s">
        <v>1632</v>
      </c>
      <c r="L610" s="398" t="s">
        <v>1628</v>
      </c>
      <c r="M610" s="149"/>
      <c r="N610" s="156" t="s">
        <v>1653</v>
      </c>
      <c r="O610" s="153" t="s">
        <v>2140</v>
      </c>
      <c r="P610" s="430"/>
      <c r="Q610" s="430"/>
      <c r="R610" s="430"/>
      <c r="S610" s="431"/>
      <c r="T610" s="128">
        <v>0</v>
      </c>
      <c r="U610" s="134">
        <v>0</v>
      </c>
      <c r="V610" s="149"/>
      <c r="W610" s="156">
        <v>2014</v>
      </c>
      <c r="X610" s="430" t="s">
        <v>2161</v>
      </c>
    </row>
    <row r="611" spans="1:24" ht="92.25" customHeight="1">
      <c r="A611" s="156" t="s">
        <v>2162</v>
      </c>
      <c r="B611" s="89" t="s">
        <v>26</v>
      </c>
      <c r="C611" s="156" t="s">
        <v>1278</v>
      </c>
      <c r="D611" s="153" t="s">
        <v>2149</v>
      </c>
      <c r="E611" s="153" t="s">
        <v>2149</v>
      </c>
      <c r="F611" s="156" t="s">
        <v>2160</v>
      </c>
      <c r="G611" s="322" t="s">
        <v>2154</v>
      </c>
      <c r="H611" s="130">
        <v>1</v>
      </c>
      <c r="I611" s="156">
        <v>751000000</v>
      </c>
      <c r="J611" s="398" t="s">
        <v>1628</v>
      </c>
      <c r="K611" s="156" t="s">
        <v>2155</v>
      </c>
      <c r="L611" s="398" t="s">
        <v>1628</v>
      </c>
      <c r="M611" s="149"/>
      <c r="N611" s="156" t="s">
        <v>2156</v>
      </c>
      <c r="O611" s="153" t="s">
        <v>2140</v>
      </c>
      <c r="P611" s="430"/>
      <c r="Q611" s="430"/>
      <c r="R611" s="430"/>
      <c r="S611" s="431"/>
      <c r="T611" s="128">
        <v>1350000</v>
      </c>
      <c r="U611" s="134">
        <v>1512000.0000000002</v>
      </c>
      <c r="V611" s="149"/>
      <c r="W611" s="156">
        <v>2014</v>
      </c>
      <c r="X611" s="430"/>
    </row>
    <row r="612" spans="1:24" ht="124.5" customHeight="1">
      <c r="A612" s="156" t="s">
        <v>1623</v>
      </c>
      <c r="B612" s="89" t="s">
        <v>26</v>
      </c>
      <c r="C612" s="162" t="s">
        <v>1581</v>
      </c>
      <c r="D612" s="149" t="s">
        <v>1589</v>
      </c>
      <c r="E612" s="149" t="s">
        <v>1589</v>
      </c>
      <c r="F612" s="64" t="s">
        <v>1588</v>
      </c>
      <c r="G612" s="162" t="s">
        <v>1866</v>
      </c>
      <c r="H612" s="137">
        <v>1</v>
      </c>
      <c r="I612" s="153">
        <v>751000000</v>
      </c>
      <c r="J612" s="398" t="s">
        <v>1628</v>
      </c>
      <c r="K612" s="162" t="s">
        <v>1748</v>
      </c>
      <c r="L612" s="162" t="s">
        <v>1679</v>
      </c>
      <c r="M612" s="162"/>
      <c r="N612" s="153" t="s">
        <v>1674</v>
      </c>
      <c r="O612" s="149" t="s">
        <v>1840</v>
      </c>
      <c r="P612" s="430"/>
      <c r="Q612" s="430"/>
      <c r="R612" s="430"/>
      <c r="S612" s="431"/>
      <c r="T612" s="132">
        <v>3150000</v>
      </c>
      <c r="U612" s="132">
        <v>3528000</v>
      </c>
      <c r="V612" s="161"/>
      <c r="W612" s="161">
        <v>2014</v>
      </c>
      <c r="X612" s="430"/>
    </row>
    <row r="613" spans="1:24" ht="225" customHeight="1">
      <c r="A613" s="153" t="s">
        <v>1874</v>
      </c>
      <c r="B613" s="88" t="s">
        <v>26</v>
      </c>
      <c r="C613" s="432" t="s">
        <v>1875</v>
      </c>
      <c r="D613" s="416" t="s">
        <v>1876</v>
      </c>
      <c r="E613" s="416" t="s">
        <v>1876</v>
      </c>
      <c r="F613" s="418" t="s">
        <v>1877</v>
      </c>
      <c r="G613" s="339" t="s">
        <v>1878</v>
      </c>
      <c r="H613" s="419">
        <v>1</v>
      </c>
      <c r="I613" s="88">
        <v>750000000</v>
      </c>
      <c r="J613" s="256" t="s">
        <v>1859</v>
      </c>
      <c r="K613" s="420" t="s">
        <v>1632</v>
      </c>
      <c r="L613" s="256" t="s">
        <v>1859</v>
      </c>
      <c r="M613" s="339"/>
      <c r="N613" s="339" t="s">
        <v>1644</v>
      </c>
      <c r="O613" s="168" t="s">
        <v>1879</v>
      </c>
      <c r="P613" s="339"/>
      <c r="Q613" s="339"/>
      <c r="R613" s="339"/>
      <c r="S613" s="339"/>
      <c r="T613" s="443">
        <v>0</v>
      </c>
      <c r="U613" s="340">
        <v>0</v>
      </c>
      <c r="V613" s="339"/>
      <c r="W613" s="339">
        <v>2014</v>
      </c>
      <c r="X613" s="339">
        <v>11.14</v>
      </c>
    </row>
    <row r="614" spans="1:24" ht="225" customHeight="1">
      <c r="A614" s="153" t="s">
        <v>2219</v>
      </c>
      <c r="B614" s="88" t="s">
        <v>26</v>
      </c>
      <c r="C614" s="432" t="s">
        <v>1875</v>
      </c>
      <c r="D614" s="418" t="s">
        <v>1876</v>
      </c>
      <c r="E614" s="418" t="s">
        <v>1876</v>
      </c>
      <c r="F614" s="418" t="s">
        <v>1877</v>
      </c>
      <c r="G614" s="339" t="s">
        <v>1866</v>
      </c>
      <c r="H614" s="419">
        <v>1</v>
      </c>
      <c r="I614" s="88">
        <v>750000000</v>
      </c>
      <c r="J614" s="256" t="s">
        <v>1859</v>
      </c>
      <c r="K614" s="420" t="s">
        <v>1644</v>
      </c>
      <c r="L614" s="256" t="s">
        <v>1859</v>
      </c>
      <c r="M614" s="339"/>
      <c r="N614" s="339" t="s">
        <v>1654</v>
      </c>
      <c r="O614" s="168" t="s">
        <v>1879</v>
      </c>
      <c r="P614" s="339"/>
      <c r="Q614" s="339"/>
      <c r="R614" s="339"/>
      <c r="S614" s="339"/>
      <c r="T614" s="443">
        <v>405000</v>
      </c>
      <c r="U614" s="340">
        <v>453600</v>
      </c>
      <c r="V614" s="339"/>
      <c r="W614" s="339">
        <v>2014</v>
      </c>
      <c r="X614" s="421"/>
    </row>
    <row r="615" spans="1:24" ht="108.75" customHeight="1">
      <c r="A615" s="153" t="s">
        <v>1880</v>
      </c>
      <c r="B615" s="88" t="s">
        <v>26</v>
      </c>
      <c r="C615" s="432" t="s">
        <v>1881</v>
      </c>
      <c r="D615" s="418" t="s">
        <v>1882</v>
      </c>
      <c r="E615" s="418" t="s">
        <v>1882</v>
      </c>
      <c r="F615" s="88" t="s">
        <v>1883</v>
      </c>
      <c r="G615" s="339" t="s">
        <v>1878</v>
      </c>
      <c r="H615" s="419">
        <v>0.6</v>
      </c>
      <c r="I615" s="88">
        <v>750000000</v>
      </c>
      <c r="J615" s="256" t="s">
        <v>1859</v>
      </c>
      <c r="K615" s="420" t="s">
        <v>1632</v>
      </c>
      <c r="L615" s="256" t="s">
        <v>1859</v>
      </c>
      <c r="M615" s="339"/>
      <c r="N615" s="339" t="s">
        <v>1644</v>
      </c>
      <c r="O615" s="168" t="s">
        <v>1879</v>
      </c>
      <c r="P615" s="339"/>
      <c r="Q615" s="339"/>
      <c r="R615" s="339"/>
      <c r="S615" s="339"/>
      <c r="T615" s="340">
        <v>0</v>
      </c>
      <c r="U615" s="340">
        <v>0</v>
      </c>
      <c r="V615" s="339"/>
      <c r="W615" s="339">
        <v>2014</v>
      </c>
      <c r="X615" s="339">
        <v>11.14</v>
      </c>
    </row>
    <row r="616" spans="1:24" ht="108.75" customHeight="1">
      <c r="A616" s="153" t="s">
        <v>2220</v>
      </c>
      <c r="B616" s="88" t="s">
        <v>26</v>
      </c>
      <c r="C616" s="432" t="s">
        <v>1881</v>
      </c>
      <c r="D616" s="418" t="s">
        <v>1882</v>
      </c>
      <c r="E616" s="418" t="s">
        <v>1882</v>
      </c>
      <c r="F616" s="88" t="s">
        <v>1883</v>
      </c>
      <c r="G616" s="339" t="s">
        <v>1866</v>
      </c>
      <c r="H616" s="419">
        <v>0.6</v>
      </c>
      <c r="I616" s="88">
        <v>750000000</v>
      </c>
      <c r="J616" s="256" t="s">
        <v>1859</v>
      </c>
      <c r="K616" s="420" t="s">
        <v>1644</v>
      </c>
      <c r="L616" s="256" t="s">
        <v>1859</v>
      </c>
      <c r="M616" s="339"/>
      <c r="N616" s="339" t="s">
        <v>1654</v>
      </c>
      <c r="O616" s="168" t="s">
        <v>1879</v>
      </c>
      <c r="P616" s="339"/>
      <c r="Q616" s="339"/>
      <c r="R616" s="339"/>
      <c r="S616" s="339"/>
      <c r="T616" s="340">
        <v>104000</v>
      </c>
      <c r="U616" s="340">
        <v>116480</v>
      </c>
      <c r="V616" s="339"/>
      <c r="W616" s="339">
        <v>2014</v>
      </c>
      <c r="X616" s="421"/>
    </row>
    <row r="617" spans="1:24" ht="100.5" customHeight="1">
      <c r="A617" s="153" t="s">
        <v>1884</v>
      </c>
      <c r="B617" s="88" t="s">
        <v>26</v>
      </c>
      <c r="C617" s="433" t="s">
        <v>1885</v>
      </c>
      <c r="D617" s="422" t="s">
        <v>1886</v>
      </c>
      <c r="E617" s="422" t="s">
        <v>1886</v>
      </c>
      <c r="F617" s="88" t="s">
        <v>1887</v>
      </c>
      <c r="G617" s="339" t="s">
        <v>1878</v>
      </c>
      <c r="H617" s="419">
        <v>1</v>
      </c>
      <c r="I617" s="88">
        <v>750000000</v>
      </c>
      <c r="J617" s="256" t="s">
        <v>1859</v>
      </c>
      <c r="K617" s="420" t="s">
        <v>1632</v>
      </c>
      <c r="L617" s="256" t="s">
        <v>1859</v>
      </c>
      <c r="M617" s="339"/>
      <c r="N617" s="339" t="s">
        <v>1644</v>
      </c>
      <c r="O617" s="168" t="s">
        <v>1879</v>
      </c>
      <c r="P617" s="339"/>
      <c r="Q617" s="339"/>
      <c r="R617" s="339"/>
      <c r="S617" s="339"/>
      <c r="T617" s="340">
        <v>0</v>
      </c>
      <c r="U617" s="340">
        <v>0</v>
      </c>
      <c r="V617" s="339"/>
      <c r="W617" s="339">
        <v>2014</v>
      </c>
      <c r="X617" s="339">
        <v>11.14</v>
      </c>
    </row>
    <row r="618" spans="1:24" ht="100.5" customHeight="1">
      <c r="A618" s="153" t="s">
        <v>2221</v>
      </c>
      <c r="B618" s="88" t="s">
        <v>26</v>
      </c>
      <c r="C618" s="433" t="s">
        <v>1885</v>
      </c>
      <c r="D618" s="422" t="s">
        <v>1886</v>
      </c>
      <c r="E618" s="422" t="s">
        <v>1886</v>
      </c>
      <c r="F618" s="88" t="s">
        <v>1887</v>
      </c>
      <c r="G618" s="339" t="s">
        <v>1866</v>
      </c>
      <c r="H618" s="419">
        <v>1</v>
      </c>
      <c r="I618" s="88">
        <v>750000000</v>
      </c>
      <c r="J618" s="256" t="s">
        <v>1859</v>
      </c>
      <c r="K618" s="420" t="s">
        <v>1644</v>
      </c>
      <c r="L618" s="256" t="s">
        <v>1859</v>
      </c>
      <c r="M618" s="339"/>
      <c r="N618" s="339" t="s">
        <v>1654</v>
      </c>
      <c r="O618" s="168" t="s">
        <v>1879</v>
      </c>
      <c r="P618" s="339"/>
      <c r="Q618" s="339"/>
      <c r="R618" s="339"/>
      <c r="S618" s="339"/>
      <c r="T618" s="340">
        <v>93000</v>
      </c>
      <c r="U618" s="340">
        <v>104160</v>
      </c>
      <c r="V618" s="339"/>
      <c r="W618" s="339">
        <v>2014</v>
      </c>
      <c r="X618" s="421"/>
    </row>
    <row r="619" spans="1:24" ht="189" customHeight="1">
      <c r="A619" s="153" t="s">
        <v>1912</v>
      </c>
      <c r="B619" s="253" t="s">
        <v>26</v>
      </c>
      <c r="C619" s="279" t="s">
        <v>1913</v>
      </c>
      <c r="D619" s="253" t="s">
        <v>1914</v>
      </c>
      <c r="E619" s="253" t="s">
        <v>1915</v>
      </c>
      <c r="F619" s="253" t="s">
        <v>1916</v>
      </c>
      <c r="G619" s="254" t="s">
        <v>31</v>
      </c>
      <c r="H619" s="320">
        <v>1</v>
      </c>
      <c r="I619" s="253">
        <v>750000000</v>
      </c>
      <c r="J619" s="256" t="s">
        <v>1859</v>
      </c>
      <c r="K619" s="256" t="s">
        <v>1748</v>
      </c>
      <c r="L619" s="257" t="s">
        <v>1917</v>
      </c>
      <c r="M619" s="253"/>
      <c r="N619" s="258" t="s">
        <v>1923</v>
      </c>
      <c r="O619" s="259" t="s">
        <v>1918</v>
      </c>
      <c r="P619" s="253"/>
      <c r="Q619" s="253"/>
      <c r="R619" s="253"/>
      <c r="S619" s="260"/>
      <c r="T619" s="260">
        <f>U619/1.12</f>
        <v>3871160898.2142854</v>
      </c>
      <c r="U619" s="260">
        <v>4335700206</v>
      </c>
      <c r="V619" s="253" t="s">
        <v>1842</v>
      </c>
      <c r="W619" s="253">
        <v>2014</v>
      </c>
      <c r="X619" s="253"/>
    </row>
    <row r="620" spans="1:24" ht="226.5" customHeight="1">
      <c r="A620" s="153" t="s">
        <v>1919</v>
      </c>
      <c r="B620" s="253" t="s">
        <v>26</v>
      </c>
      <c r="C620" s="279" t="s">
        <v>1913</v>
      </c>
      <c r="D620" s="253" t="s">
        <v>1914</v>
      </c>
      <c r="E620" s="253" t="s">
        <v>1915</v>
      </c>
      <c r="F620" s="253" t="s">
        <v>1920</v>
      </c>
      <c r="G620" s="254" t="s">
        <v>31</v>
      </c>
      <c r="H620" s="320">
        <v>1</v>
      </c>
      <c r="I620" s="253">
        <v>750000000</v>
      </c>
      <c r="J620" s="256" t="s">
        <v>1859</v>
      </c>
      <c r="K620" s="256" t="s">
        <v>1748</v>
      </c>
      <c r="L620" s="257" t="s">
        <v>1921</v>
      </c>
      <c r="M620" s="253"/>
      <c r="N620" s="258" t="s">
        <v>1923</v>
      </c>
      <c r="O620" s="259" t="s">
        <v>1918</v>
      </c>
      <c r="P620" s="253"/>
      <c r="Q620" s="253"/>
      <c r="R620" s="253"/>
      <c r="S620" s="260"/>
      <c r="T620" s="260">
        <f>U620/1.12</f>
        <v>2269577968.75</v>
      </c>
      <c r="U620" s="260">
        <v>2541927325</v>
      </c>
      <c r="V620" s="253" t="s">
        <v>1842</v>
      </c>
      <c r="W620" s="253">
        <v>2014</v>
      </c>
      <c r="X620" s="253"/>
    </row>
    <row r="621" spans="1:24" ht="154.5" customHeight="1">
      <c r="A621" s="153" t="s">
        <v>1974</v>
      </c>
      <c r="B621" s="88" t="s">
        <v>26</v>
      </c>
      <c r="C621" s="264" t="s">
        <v>1287</v>
      </c>
      <c r="D621" s="265" t="s">
        <v>1545</v>
      </c>
      <c r="E621" s="265" t="s">
        <v>1871</v>
      </c>
      <c r="F621" s="265" t="s">
        <v>1289</v>
      </c>
      <c r="G621" s="322" t="s">
        <v>2022</v>
      </c>
      <c r="H621" s="266">
        <v>0.5</v>
      </c>
      <c r="I621" s="88">
        <v>751000000</v>
      </c>
      <c r="J621" s="256" t="s">
        <v>1859</v>
      </c>
      <c r="K621" s="264" t="s">
        <v>1666</v>
      </c>
      <c r="L621" s="264" t="s">
        <v>1679</v>
      </c>
      <c r="M621" s="264"/>
      <c r="N621" s="264" t="s">
        <v>1640</v>
      </c>
      <c r="O621" s="265" t="s">
        <v>1872</v>
      </c>
      <c r="P621" s="264"/>
      <c r="Q621" s="264"/>
      <c r="R621" s="264"/>
      <c r="S621" s="434"/>
      <c r="T621" s="269">
        <v>14000000</v>
      </c>
      <c r="U621" s="269">
        <f aca="true" t="shared" si="26" ref="U621:U630">T621*1.12</f>
        <v>15680000.000000002</v>
      </c>
      <c r="V621" s="264"/>
      <c r="W621" s="339">
        <v>2014</v>
      </c>
      <c r="X621" s="326"/>
    </row>
    <row r="622" spans="1:24" ht="118.5" customHeight="1">
      <c r="A622" s="153" t="s">
        <v>1975</v>
      </c>
      <c r="B622" s="376" t="s">
        <v>26</v>
      </c>
      <c r="C622" s="322" t="s">
        <v>1976</v>
      </c>
      <c r="D622" s="327" t="s">
        <v>1977</v>
      </c>
      <c r="E622" s="327" t="s">
        <v>1977</v>
      </c>
      <c r="F622" s="328" t="s">
        <v>1978</v>
      </c>
      <c r="G622" s="322" t="s">
        <v>2022</v>
      </c>
      <c r="H622" s="329">
        <v>1</v>
      </c>
      <c r="I622" s="322">
        <v>750000000</v>
      </c>
      <c r="J622" s="256" t="s">
        <v>1859</v>
      </c>
      <c r="K622" s="322" t="s">
        <v>1979</v>
      </c>
      <c r="L622" s="322" t="s">
        <v>1629</v>
      </c>
      <c r="M622" s="322"/>
      <c r="N622" s="330" t="s">
        <v>1980</v>
      </c>
      <c r="O622" s="331" t="s">
        <v>1981</v>
      </c>
      <c r="P622" s="332"/>
      <c r="Q622" s="332"/>
      <c r="R622" s="332"/>
      <c r="S622" s="332"/>
      <c r="T622" s="359">
        <v>20000000</v>
      </c>
      <c r="U622" s="333">
        <f t="shared" si="26"/>
        <v>22400000.000000004</v>
      </c>
      <c r="V622" s="332"/>
      <c r="W622" s="332">
        <v>2014</v>
      </c>
      <c r="X622" s="332"/>
    </row>
    <row r="623" spans="1:24" ht="96" customHeight="1">
      <c r="A623" s="153" t="s">
        <v>1982</v>
      </c>
      <c r="B623" s="376" t="s">
        <v>26</v>
      </c>
      <c r="C623" s="322" t="s">
        <v>1976</v>
      </c>
      <c r="D623" s="327" t="s">
        <v>1977</v>
      </c>
      <c r="E623" s="327" t="s">
        <v>1977</v>
      </c>
      <c r="F623" s="332" t="s">
        <v>1983</v>
      </c>
      <c r="G623" s="322" t="s">
        <v>2022</v>
      </c>
      <c r="H623" s="329">
        <v>1</v>
      </c>
      <c r="I623" s="322">
        <v>750000000</v>
      </c>
      <c r="J623" s="256" t="s">
        <v>1859</v>
      </c>
      <c r="K623" s="322" t="s">
        <v>1979</v>
      </c>
      <c r="L623" s="168" t="s">
        <v>1712</v>
      </c>
      <c r="M623" s="322"/>
      <c r="N623" s="330" t="s">
        <v>1980</v>
      </c>
      <c r="O623" s="331" t="s">
        <v>1981</v>
      </c>
      <c r="P623" s="332"/>
      <c r="Q623" s="332"/>
      <c r="R623" s="332"/>
      <c r="S623" s="332"/>
      <c r="T623" s="359">
        <v>20000000</v>
      </c>
      <c r="U623" s="333">
        <f t="shared" si="26"/>
        <v>22400000.000000004</v>
      </c>
      <c r="V623" s="332"/>
      <c r="W623" s="332">
        <v>2014</v>
      </c>
      <c r="X623" s="332"/>
    </row>
    <row r="624" spans="1:24" ht="226.5" customHeight="1">
      <c r="A624" s="153" t="s">
        <v>1984</v>
      </c>
      <c r="B624" s="376" t="s">
        <v>26</v>
      </c>
      <c r="C624" s="322" t="s">
        <v>1976</v>
      </c>
      <c r="D624" s="327" t="s">
        <v>1977</v>
      </c>
      <c r="E624" s="327" t="s">
        <v>1977</v>
      </c>
      <c r="F624" s="322" t="s">
        <v>1985</v>
      </c>
      <c r="G624" s="322" t="s">
        <v>2022</v>
      </c>
      <c r="H624" s="329">
        <v>1</v>
      </c>
      <c r="I624" s="322">
        <v>750000000</v>
      </c>
      <c r="J624" s="256" t="s">
        <v>1859</v>
      </c>
      <c r="K624" s="322" t="s">
        <v>1979</v>
      </c>
      <c r="L624" s="322" t="s">
        <v>1629</v>
      </c>
      <c r="M624" s="332"/>
      <c r="N624" s="330" t="s">
        <v>1986</v>
      </c>
      <c r="O624" s="331" t="s">
        <v>1981</v>
      </c>
      <c r="P624" s="332"/>
      <c r="Q624" s="332"/>
      <c r="R624" s="332"/>
      <c r="S624" s="332"/>
      <c r="T624" s="359">
        <v>1300000</v>
      </c>
      <c r="U624" s="333">
        <f>T624*1.12</f>
        <v>1456000.0000000002</v>
      </c>
      <c r="V624" s="332"/>
      <c r="W624" s="332">
        <v>2014</v>
      </c>
      <c r="X624" s="332"/>
    </row>
    <row r="625" spans="1:24" ht="226.5" customHeight="1">
      <c r="A625" s="153" t="s">
        <v>1987</v>
      </c>
      <c r="B625" s="376" t="s">
        <v>26</v>
      </c>
      <c r="C625" s="322" t="s">
        <v>1976</v>
      </c>
      <c r="D625" s="327" t="s">
        <v>1977</v>
      </c>
      <c r="E625" s="327" t="s">
        <v>1977</v>
      </c>
      <c r="F625" s="322" t="s">
        <v>1988</v>
      </c>
      <c r="G625" s="322" t="s">
        <v>2022</v>
      </c>
      <c r="H625" s="329">
        <v>1</v>
      </c>
      <c r="I625" s="322">
        <v>750000000</v>
      </c>
      <c r="J625" s="256" t="s">
        <v>1859</v>
      </c>
      <c r="K625" s="322" t="s">
        <v>1979</v>
      </c>
      <c r="L625" s="322" t="s">
        <v>1629</v>
      </c>
      <c r="M625" s="332"/>
      <c r="N625" s="330" t="s">
        <v>1986</v>
      </c>
      <c r="O625" s="331" t="s">
        <v>1981</v>
      </c>
      <c r="P625" s="332"/>
      <c r="Q625" s="332"/>
      <c r="R625" s="332"/>
      <c r="S625" s="332"/>
      <c r="T625" s="359">
        <v>1500000</v>
      </c>
      <c r="U625" s="333">
        <f t="shared" si="26"/>
        <v>1680000.0000000002</v>
      </c>
      <c r="V625" s="332"/>
      <c r="W625" s="332">
        <v>2014</v>
      </c>
      <c r="X625" s="332"/>
    </row>
    <row r="626" spans="1:24" ht="110.25" customHeight="1">
      <c r="A626" s="153" t="s">
        <v>1989</v>
      </c>
      <c r="B626" s="376" t="s">
        <v>26</v>
      </c>
      <c r="C626" s="322" t="s">
        <v>1976</v>
      </c>
      <c r="D626" s="327" t="s">
        <v>1977</v>
      </c>
      <c r="E626" s="327" t="s">
        <v>1977</v>
      </c>
      <c r="F626" s="322" t="s">
        <v>1990</v>
      </c>
      <c r="G626" s="322" t="s">
        <v>2022</v>
      </c>
      <c r="H626" s="329">
        <v>1</v>
      </c>
      <c r="I626" s="322">
        <v>750000000</v>
      </c>
      <c r="J626" s="256" t="s">
        <v>1859</v>
      </c>
      <c r="K626" s="322" t="s">
        <v>1979</v>
      </c>
      <c r="L626" s="322" t="s">
        <v>1643</v>
      </c>
      <c r="M626" s="332"/>
      <c r="N626" s="330" t="s">
        <v>1986</v>
      </c>
      <c r="O626" s="331" t="s">
        <v>1981</v>
      </c>
      <c r="P626" s="332"/>
      <c r="Q626" s="332"/>
      <c r="R626" s="332"/>
      <c r="S626" s="332"/>
      <c r="T626" s="359">
        <v>1100000</v>
      </c>
      <c r="U626" s="333">
        <f t="shared" si="26"/>
        <v>1232000.0000000002</v>
      </c>
      <c r="V626" s="332"/>
      <c r="W626" s="332">
        <v>2014</v>
      </c>
      <c r="X626" s="332"/>
    </row>
    <row r="627" spans="1:24" ht="226.5" customHeight="1">
      <c r="A627" s="153" t="s">
        <v>1991</v>
      </c>
      <c r="B627" s="376" t="s">
        <v>26</v>
      </c>
      <c r="C627" s="322" t="s">
        <v>1976</v>
      </c>
      <c r="D627" s="327" t="s">
        <v>1977</v>
      </c>
      <c r="E627" s="327" t="s">
        <v>1977</v>
      </c>
      <c r="F627" s="322" t="s">
        <v>1992</v>
      </c>
      <c r="G627" s="322" t="s">
        <v>2022</v>
      </c>
      <c r="H627" s="329">
        <v>1</v>
      </c>
      <c r="I627" s="322">
        <v>750000000</v>
      </c>
      <c r="J627" s="256" t="s">
        <v>1859</v>
      </c>
      <c r="K627" s="322" t="s">
        <v>1979</v>
      </c>
      <c r="L627" s="322" t="s">
        <v>1629</v>
      </c>
      <c r="M627" s="332"/>
      <c r="N627" s="330" t="s">
        <v>1986</v>
      </c>
      <c r="O627" s="331" t="s">
        <v>1981</v>
      </c>
      <c r="P627" s="332"/>
      <c r="Q627" s="332"/>
      <c r="R627" s="332"/>
      <c r="S627" s="332"/>
      <c r="T627" s="359">
        <v>1300000</v>
      </c>
      <c r="U627" s="333">
        <f t="shared" si="26"/>
        <v>1456000.0000000002</v>
      </c>
      <c r="V627" s="332"/>
      <c r="W627" s="332">
        <v>2014</v>
      </c>
      <c r="X627" s="332"/>
    </row>
    <row r="628" spans="1:24" ht="104.25" customHeight="1">
      <c r="A628" s="153" t="s">
        <v>1993</v>
      </c>
      <c r="B628" s="376" t="s">
        <v>26</v>
      </c>
      <c r="C628" s="322" t="s">
        <v>1976</v>
      </c>
      <c r="D628" s="327" t="s">
        <v>1977</v>
      </c>
      <c r="E628" s="327" t="s">
        <v>1977</v>
      </c>
      <c r="F628" s="322" t="s">
        <v>1994</v>
      </c>
      <c r="G628" s="322" t="s">
        <v>2022</v>
      </c>
      <c r="H628" s="329">
        <v>1</v>
      </c>
      <c r="I628" s="322">
        <v>750000000</v>
      </c>
      <c r="J628" s="256" t="s">
        <v>1859</v>
      </c>
      <c r="K628" s="322" t="s">
        <v>1979</v>
      </c>
      <c r="L628" s="322" t="s">
        <v>1631</v>
      </c>
      <c r="M628" s="332"/>
      <c r="N628" s="330" t="s">
        <v>1986</v>
      </c>
      <c r="O628" s="331" t="s">
        <v>1981</v>
      </c>
      <c r="P628" s="332"/>
      <c r="Q628" s="332"/>
      <c r="R628" s="332"/>
      <c r="S628" s="332"/>
      <c r="T628" s="359">
        <v>1300000</v>
      </c>
      <c r="U628" s="333">
        <f t="shared" si="26"/>
        <v>1456000.0000000002</v>
      </c>
      <c r="V628" s="332"/>
      <c r="W628" s="332">
        <v>2014</v>
      </c>
      <c r="X628" s="332"/>
    </row>
    <row r="629" spans="1:24" ht="108" customHeight="1">
      <c r="A629" s="153" t="s">
        <v>1995</v>
      </c>
      <c r="B629" s="376" t="s">
        <v>26</v>
      </c>
      <c r="C629" s="322" t="s">
        <v>1976</v>
      </c>
      <c r="D629" s="327" t="s">
        <v>1977</v>
      </c>
      <c r="E629" s="327" t="s">
        <v>1977</v>
      </c>
      <c r="F629" s="322" t="s">
        <v>1996</v>
      </c>
      <c r="G629" s="322" t="s">
        <v>2022</v>
      </c>
      <c r="H629" s="329">
        <v>1</v>
      </c>
      <c r="I629" s="322">
        <v>750000000</v>
      </c>
      <c r="J629" s="256" t="s">
        <v>1859</v>
      </c>
      <c r="K629" s="322" t="s">
        <v>1979</v>
      </c>
      <c r="L629" s="322" t="s">
        <v>1643</v>
      </c>
      <c r="M629" s="332"/>
      <c r="N629" s="330" t="s">
        <v>1986</v>
      </c>
      <c r="O629" s="331" t="s">
        <v>1981</v>
      </c>
      <c r="P629" s="332"/>
      <c r="Q629" s="332"/>
      <c r="R629" s="332"/>
      <c r="S629" s="332"/>
      <c r="T629" s="359">
        <v>800000</v>
      </c>
      <c r="U629" s="333">
        <f t="shared" si="26"/>
        <v>896000.0000000001</v>
      </c>
      <c r="V629" s="332"/>
      <c r="W629" s="332">
        <v>2014</v>
      </c>
      <c r="X629" s="332"/>
    </row>
    <row r="630" spans="1:24" ht="124.5" customHeight="1">
      <c r="A630" s="273" t="s">
        <v>1997</v>
      </c>
      <c r="B630" s="376" t="s">
        <v>26</v>
      </c>
      <c r="C630" s="322" t="s">
        <v>1976</v>
      </c>
      <c r="D630" s="327" t="s">
        <v>1977</v>
      </c>
      <c r="E630" s="327" t="s">
        <v>1977</v>
      </c>
      <c r="F630" s="322" t="s">
        <v>1998</v>
      </c>
      <c r="G630" s="322" t="s">
        <v>2022</v>
      </c>
      <c r="H630" s="329">
        <v>1</v>
      </c>
      <c r="I630" s="322">
        <v>750000000</v>
      </c>
      <c r="J630" s="256" t="s">
        <v>1859</v>
      </c>
      <c r="K630" s="322" t="s">
        <v>1979</v>
      </c>
      <c r="L630" s="322" t="s">
        <v>1631</v>
      </c>
      <c r="M630" s="332"/>
      <c r="N630" s="330" t="s">
        <v>1714</v>
      </c>
      <c r="O630" s="331" t="s">
        <v>1981</v>
      </c>
      <c r="P630" s="332"/>
      <c r="Q630" s="332"/>
      <c r="R630" s="332"/>
      <c r="S630" s="332"/>
      <c r="T630" s="359">
        <v>3200000</v>
      </c>
      <c r="U630" s="333">
        <f t="shared" si="26"/>
        <v>3584000.0000000005</v>
      </c>
      <c r="V630" s="332"/>
      <c r="W630" s="332">
        <v>2014</v>
      </c>
      <c r="X630" s="334"/>
    </row>
    <row r="631" spans="1:24" ht="239.25" customHeight="1">
      <c r="A631" s="270" t="s">
        <v>2200</v>
      </c>
      <c r="B631" s="335" t="s">
        <v>26</v>
      </c>
      <c r="C631" s="168" t="s">
        <v>2201</v>
      </c>
      <c r="D631" s="168" t="s">
        <v>2202</v>
      </c>
      <c r="E631" s="168" t="s">
        <v>2203</v>
      </c>
      <c r="F631" s="168" t="s">
        <v>2235</v>
      </c>
      <c r="G631" s="168" t="s">
        <v>2022</v>
      </c>
      <c r="H631" s="274">
        <v>0</v>
      </c>
      <c r="I631" s="168">
        <v>750000000</v>
      </c>
      <c r="J631" s="408" t="s">
        <v>1628</v>
      </c>
      <c r="K631" s="168" t="s">
        <v>1644</v>
      </c>
      <c r="L631" s="168" t="s">
        <v>2204</v>
      </c>
      <c r="M631" s="409"/>
      <c r="N631" s="168" t="s">
        <v>2187</v>
      </c>
      <c r="O631" s="168" t="s">
        <v>2188</v>
      </c>
      <c r="P631" s="410"/>
      <c r="Q631" s="410"/>
      <c r="R631" s="410"/>
      <c r="S631" s="410"/>
      <c r="T631" s="277">
        <f>U631/1.12</f>
        <v>66761689.285714276</v>
      </c>
      <c r="U631" s="277">
        <v>74773092</v>
      </c>
      <c r="V631" s="413"/>
      <c r="W631" s="168">
        <v>2014</v>
      </c>
      <c r="X631" s="412"/>
    </row>
    <row r="632" spans="1:24" ht="124.5" customHeight="1">
      <c r="A632" s="270" t="s">
        <v>2205</v>
      </c>
      <c r="B632" s="335" t="s">
        <v>26</v>
      </c>
      <c r="C632" s="168" t="s">
        <v>1297</v>
      </c>
      <c r="D632" s="168" t="s">
        <v>2206</v>
      </c>
      <c r="E632" s="168" t="s">
        <v>2206</v>
      </c>
      <c r="F632" s="168" t="s">
        <v>2236</v>
      </c>
      <c r="G632" s="168" t="s">
        <v>31</v>
      </c>
      <c r="H632" s="274">
        <v>1</v>
      </c>
      <c r="I632" s="168">
        <v>750000000</v>
      </c>
      <c r="J632" s="408" t="s">
        <v>1628</v>
      </c>
      <c r="K632" s="168" t="s">
        <v>1644</v>
      </c>
      <c r="L632" s="168" t="s">
        <v>2207</v>
      </c>
      <c r="M632" s="276"/>
      <c r="N632" s="168" t="s">
        <v>2208</v>
      </c>
      <c r="O632" s="168" t="s">
        <v>2188</v>
      </c>
      <c r="P632" s="276"/>
      <c r="Q632" s="276"/>
      <c r="R632" s="276"/>
      <c r="S632" s="414"/>
      <c r="T632" s="277">
        <v>2141657</v>
      </c>
      <c r="U632" s="277">
        <f>T632*1.12</f>
        <v>2398655.8400000003</v>
      </c>
      <c r="V632" s="337"/>
      <c r="W632" s="168">
        <v>2014</v>
      </c>
      <c r="X632" s="275"/>
    </row>
    <row r="633" spans="1:24" ht="206.25" customHeight="1">
      <c r="A633" s="270" t="s">
        <v>2209</v>
      </c>
      <c r="B633" s="335" t="s">
        <v>26</v>
      </c>
      <c r="C633" s="168" t="s">
        <v>2210</v>
      </c>
      <c r="D633" s="168" t="s">
        <v>2211</v>
      </c>
      <c r="E633" s="168" t="s">
        <v>2212</v>
      </c>
      <c r="F633" s="168" t="s">
        <v>2213</v>
      </c>
      <c r="G633" s="168" t="s">
        <v>2022</v>
      </c>
      <c r="H633" s="274">
        <v>0.5</v>
      </c>
      <c r="I633" s="168">
        <v>750000000</v>
      </c>
      <c r="J633" s="408" t="s">
        <v>1628</v>
      </c>
      <c r="K633" s="168" t="s">
        <v>1644</v>
      </c>
      <c r="L633" s="168" t="s">
        <v>1679</v>
      </c>
      <c r="M633" s="276"/>
      <c r="N633" s="168" t="s">
        <v>2187</v>
      </c>
      <c r="O633" s="168" t="s">
        <v>2188</v>
      </c>
      <c r="P633" s="276"/>
      <c r="Q633" s="276"/>
      <c r="R633" s="276"/>
      <c r="S633" s="276"/>
      <c r="T633" s="277">
        <v>7751460</v>
      </c>
      <c r="U633" s="277">
        <f>T633*1.12</f>
        <v>8681635.200000001</v>
      </c>
      <c r="V633" s="337"/>
      <c r="W633" s="168">
        <v>2014</v>
      </c>
      <c r="X633" s="275"/>
    </row>
    <row r="634" spans="1:24" ht="124.5" customHeight="1">
      <c r="A634" s="445" t="s">
        <v>2214</v>
      </c>
      <c r="B634" s="446" t="s">
        <v>26</v>
      </c>
      <c r="C634" s="447" t="s">
        <v>2215</v>
      </c>
      <c r="D634" s="447" t="s">
        <v>2216</v>
      </c>
      <c r="E634" s="447" t="s">
        <v>2217</v>
      </c>
      <c r="F634" s="285" t="s">
        <v>2218</v>
      </c>
      <c r="G634" s="285" t="s">
        <v>1858</v>
      </c>
      <c r="H634" s="288">
        <v>1</v>
      </c>
      <c r="I634" s="446">
        <v>750000000</v>
      </c>
      <c r="J634" s="289" t="s">
        <v>1859</v>
      </c>
      <c r="K634" s="448" t="s">
        <v>1654</v>
      </c>
      <c r="L634" s="446" t="s">
        <v>2224</v>
      </c>
      <c r="M634" s="285"/>
      <c r="N634" s="285" t="s">
        <v>1690</v>
      </c>
      <c r="O634" s="288" t="s">
        <v>2096</v>
      </c>
      <c r="P634" s="285"/>
      <c r="Q634" s="285"/>
      <c r="R634" s="285"/>
      <c r="S634" s="285"/>
      <c r="T634" s="452">
        <v>6000000</v>
      </c>
      <c r="U634" s="452">
        <v>6720000</v>
      </c>
      <c r="V634" s="285"/>
      <c r="W634" s="285">
        <v>2014</v>
      </c>
      <c r="X634" s="285"/>
    </row>
    <row r="635" spans="1:24" s="70" customFormat="1" ht="156" customHeight="1">
      <c r="A635" s="264" t="s">
        <v>2226</v>
      </c>
      <c r="B635" s="415" t="s">
        <v>26</v>
      </c>
      <c r="C635" s="416" t="s">
        <v>1532</v>
      </c>
      <c r="D635" s="416" t="s">
        <v>2190</v>
      </c>
      <c r="E635" s="416" t="s">
        <v>2190</v>
      </c>
      <c r="F635" s="168" t="s">
        <v>2191</v>
      </c>
      <c r="G635" s="168" t="s">
        <v>2022</v>
      </c>
      <c r="H635" s="255">
        <v>1</v>
      </c>
      <c r="I635" s="415">
        <v>750000000</v>
      </c>
      <c r="J635" s="256" t="s">
        <v>1628</v>
      </c>
      <c r="K635" s="417" t="s">
        <v>1644</v>
      </c>
      <c r="L635" s="415" t="s">
        <v>2192</v>
      </c>
      <c r="M635" s="168"/>
      <c r="N635" s="168" t="s">
        <v>2187</v>
      </c>
      <c r="O635" s="255" t="s">
        <v>2188</v>
      </c>
      <c r="P635" s="168"/>
      <c r="Q635" s="168"/>
      <c r="R635" s="168"/>
      <c r="S635" s="168"/>
      <c r="T635" s="277">
        <v>17857142.86</v>
      </c>
      <c r="U635" s="277">
        <v>20000000</v>
      </c>
      <c r="V635" s="168"/>
      <c r="W635" s="168">
        <v>2014</v>
      </c>
      <c r="X635" s="168"/>
    </row>
    <row r="636" spans="1:24" s="11" customFormat="1" ht="156" customHeight="1">
      <c r="A636" s="264" t="s">
        <v>2282</v>
      </c>
      <c r="B636" s="453" t="s">
        <v>2169</v>
      </c>
      <c r="C636" s="453" t="s">
        <v>2227</v>
      </c>
      <c r="D636" s="453" t="s">
        <v>2228</v>
      </c>
      <c r="E636" s="453" t="s">
        <v>2228</v>
      </c>
      <c r="F636" s="453" t="s">
        <v>2229</v>
      </c>
      <c r="G636" s="453" t="s">
        <v>31</v>
      </c>
      <c r="H636" s="454">
        <v>0.56</v>
      </c>
      <c r="I636" s="453">
        <v>750000000</v>
      </c>
      <c r="J636" s="453" t="s">
        <v>1859</v>
      </c>
      <c r="K636" s="453" t="s">
        <v>1644</v>
      </c>
      <c r="L636" s="453" t="s">
        <v>2230</v>
      </c>
      <c r="M636" s="453"/>
      <c r="N636" s="453" t="s">
        <v>2231</v>
      </c>
      <c r="O636" s="453" t="s">
        <v>2107</v>
      </c>
      <c r="P636" s="453"/>
      <c r="Q636" s="453"/>
      <c r="R636" s="453"/>
      <c r="S636" s="453"/>
      <c r="T636" s="466">
        <v>1607142.86</v>
      </c>
      <c r="U636" s="467">
        <v>1800000</v>
      </c>
      <c r="V636" s="453"/>
      <c r="W636" s="456">
        <v>2014</v>
      </c>
      <c r="X636" s="455"/>
    </row>
    <row r="637" spans="1:24" s="11" customFormat="1" ht="156" customHeight="1">
      <c r="A637" s="264" t="s">
        <v>2283</v>
      </c>
      <c r="B637" s="253" t="s">
        <v>26</v>
      </c>
      <c r="C637" s="88" t="s">
        <v>2232</v>
      </c>
      <c r="D637" s="88" t="s">
        <v>2233</v>
      </c>
      <c r="E637" s="88" t="s">
        <v>2233</v>
      </c>
      <c r="F637" s="88"/>
      <c r="G637" s="153" t="s">
        <v>1866</v>
      </c>
      <c r="H637" s="331">
        <v>1</v>
      </c>
      <c r="I637" s="264">
        <v>750000000</v>
      </c>
      <c r="J637" s="88" t="s">
        <v>2234</v>
      </c>
      <c r="K637" s="338" t="s">
        <v>1644</v>
      </c>
      <c r="L637" s="457" t="s">
        <v>1679</v>
      </c>
      <c r="M637" s="338"/>
      <c r="N637" s="338" t="s">
        <v>1644</v>
      </c>
      <c r="O637" s="153" t="s">
        <v>1766</v>
      </c>
      <c r="P637" s="339"/>
      <c r="Q637" s="339"/>
      <c r="R637" s="339"/>
      <c r="S637" s="340"/>
      <c r="T637" s="340">
        <v>287000</v>
      </c>
      <c r="U637" s="340">
        <f>T637*1.12</f>
        <v>321440.00000000006</v>
      </c>
      <c r="V637" s="341"/>
      <c r="W637" s="339">
        <v>2014</v>
      </c>
      <c r="X637" s="458"/>
    </row>
    <row r="638" spans="1:24" ht="15.75" customHeight="1">
      <c r="A638" s="476" t="s">
        <v>1590</v>
      </c>
      <c r="B638" s="476"/>
      <c r="C638" s="301"/>
      <c r="D638" s="301"/>
      <c r="E638" s="301"/>
      <c r="F638" s="301"/>
      <c r="G638" s="296"/>
      <c r="H638" s="449"/>
      <c r="I638" s="242"/>
      <c r="J638" s="235"/>
      <c r="K638" s="235"/>
      <c r="L638" s="300"/>
      <c r="M638" s="242"/>
      <c r="N638" s="243"/>
      <c r="O638" s="243"/>
      <c r="P638" s="242"/>
      <c r="Q638" s="300"/>
      <c r="R638" s="185"/>
      <c r="S638" s="185"/>
      <c r="T638" s="450">
        <f>SUM(T399:T637)</f>
        <v>9571806797.680313</v>
      </c>
      <c r="U638" s="450">
        <f>SUM(U399:U637)</f>
        <v>10674108276.231203</v>
      </c>
      <c r="V638" s="451"/>
      <c r="W638" s="451"/>
      <c r="X638" s="242"/>
    </row>
    <row r="639" spans="1:24" ht="15.75" customHeight="1">
      <c r="A639" s="472" t="s">
        <v>1591</v>
      </c>
      <c r="B639" s="472"/>
      <c r="C639" s="179"/>
      <c r="D639" s="174"/>
      <c r="E639" s="174"/>
      <c r="F639" s="174"/>
      <c r="G639" s="180"/>
      <c r="H639" s="231"/>
      <c r="I639" s="174"/>
      <c r="J639" s="235"/>
      <c r="K639" s="235"/>
      <c r="L639" s="182"/>
      <c r="M639" s="242"/>
      <c r="N639" s="243"/>
      <c r="O639" s="174"/>
      <c r="P639" s="242"/>
      <c r="Q639" s="242"/>
      <c r="R639" s="242"/>
      <c r="S639" s="185"/>
      <c r="T639" s="55">
        <f>T638+T397+T355</f>
        <v>13625808931.128258</v>
      </c>
      <c r="U639" s="55">
        <f>U638+U397+U355</f>
        <v>15214050325.046904</v>
      </c>
      <c r="V639" s="100"/>
      <c r="W639" s="100"/>
      <c r="X639" s="174"/>
    </row>
    <row r="640" spans="2:8" ht="15.75">
      <c r="B640" s="3"/>
      <c r="C640" s="5"/>
      <c r="D640" s="5"/>
      <c r="E640" s="5"/>
      <c r="F640" s="5"/>
      <c r="G640" s="3"/>
      <c r="H640" s="3"/>
    </row>
    <row r="641" spans="2:8" ht="15.75" customHeight="1">
      <c r="B641" s="477" t="s">
        <v>2222</v>
      </c>
      <c r="C641" s="477"/>
      <c r="D641" s="5"/>
      <c r="E641" s="5"/>
      <c r="F641" s="5"/>
      <c r="G641" s="3"/>
      <c r="H641" s="3"/>
    </row>
    <row r="642" spans="2:18" ht="15.75">
      <c r="B642" s="3"/>
      <c r="C642" s="5"/>
      <c r="D642" s="5"/>
      <c r="E642" s="5"/>
      <c r="F642" s="5"/>
      <c r="G642" s="5"/>
      <c r="H642" s="5"/>
      <c r="I642" s="11"/>
      <c r="J642" s="11"/>
      <c r="K642" s="11"/>
      <c r="L642" s="11"/>
      <c r="M642" s="11"/>
      <c r="N642" s="11"/>
      <c r="O642" s="11"/>
      <c r="P642" s="11"/>
      <c r="Q642" s="11"/>
      <c r="R642" s="11"/>
    </row>
    <row r="643" spans="1:18" ht="18" customHeight="1">
      <c r="A643" s="11"/>
      <c r="B643" s="444"/>
      <c r="C643" s="311"/>
      <c r="D643" s="312"/>
      <c r="E643" s="313"/>
      <c r="F643" s="313"/>
      <c r="G643" s="11"/>
      <c r="H643" s="5"/>
      <c r="I643" s="5"/>
      <c r="J643" s="5"/>
      <c r="K643" s="5"/>
      <c r="L643" s="5"/>
      <c r="M643" s="5"/>
      <c r="N643" s="5"/>
      <c r="O643" s="5"/>
      <c r="P643" s="11"/>
      <c r="Q643" s="11"/>
      <c r="R643" s="11"/>
    </row>
    <row r="644" spans="1:18" ht="15.75">
      <c r="A644" s="11"/>
      <c r="B644" s="313"/>
      <c r="C644" s="311"/>
      <c r="D644" s="312"/>
      <c r="E644" s="313"/>
      <c r="F644" s="313"/>
      <c r="G644" s="5"/>
      <c r="H644" s="5"/>
      <c r="I644" s="11"/>
      <c r="J644" s="11"/>
      <c r="K644" s="11"/>
      <c r="L644" s="11"/>
      <c r="M644" s="11"/>
      <c r="N644" s="11"/>
      <c r="O644" s="11"/>
      <c r="P644" s="11"/>
      <c r="Q644" s="11"/>
      <c r="R644" s="11"/>
    </row>
    <row r="645" spans="1:18" ht="16.5" customHeight="1">
      <c r="A645" s="11"/>
      <c r="B645" s="475"/>
      <c r="C645" s="475"/>
      <c r="D645" s="475"/>
      <c r="E645" s="42"/>
      <c r="F645" s="314"/>
      <c r="G645" s="11"/>
      <c r="H645" s="5"/>
      <c r="I645" s="11"/>
      <c r="J645" s="5"/>
      <c r="K645" s="5"/>
      <c r="L645" s="5"/>
      <c r="M645" s="5"/>
      <c r="N645" s="5"/>
      <c r="O645" s="5"/>
      <c r="P645" s="11"/>
      <c r="Q645" s="11"/>
      <c r="R645" s="11"/>
    </row>
    <row r="646" spans="1:18" ht="15.75">
      <c r="A646" s="11"/>
      <c r="B646" s="42"/>
      <c r="C646" s="42"/>
      <c r="D646" s="42"/>
      <c r="E646" s="42"/>
      <c r="F646" s="314"/>
      <c r="G646" s="5"/>
      <c r="H646" s="5"/>
      <c r="I646" s="11"/>
      <c r="J646" s="11"/>
      <c r="K646" s="11"/>
      <c r="L646" s="11"/>
      <c r="M646" s="11"/>
      <c r="N646" s="11"/>
      <c r="O646" s="11"/>
      <c r="P646" s="11"/>
      <c r="Q646" s="11"/>
      <c r="R646" s="11"/>
    </row>
    <row r="647" spans="1:18" ht="16.5" customHeight="1">
      <c r="A647" s="11"/>
      <c r="B647" s="475"/>
      <c r="C647" s="475"/>
      <c r="D647" s="475"/>
      <c r="E647" s="42"/>
      <c r="F647" s="314"/>
      <c r="G647" s="11"/>
      <c r="H647" s="5"/>
      <c r="I647" s="11"/>
      <c r="J647" s="5"/>
      <c r="K647" s="5"/>
      <c r="L647" s="5"/>
      <c r="M647" s="5"/>
      <c r="N647" s="5"/>
      <c r="O647" s="5"/>
      <c r="P647" s="11"/>
      <c r="Q647" s="11"/>
      <c r="R647" s="11"/>
    </row>
    <row r="648" spans="1:18" ht="15.75">
      <c r="A648" s="11"/>
      <c r="B648" s="42"/>
      <c r="C648" s="42"/>
      <c r="D648" s="42"/>
      <c r="E648" s="42"/>
      <c r="F648" s="314"/>
      <c r="G648" s="5"/>
      <c r="H648" s="5"/>
      <c r="I648" s="11"/>
      <c r="J648" s="11"/>
      <c r="K648" s="11"/>
      <c r="L648" s="11"/>
      <c r="M648" s="11"/>
      <c r="N648" s="11"/>
      <c r="O648" s="11"/>
      <c r="P648" s="11"/>
      <c r="Q648" s="11"/>
      <c r="R648" s="11"/>
    </row>
    <row r="649" spans="1:18" ht="15.75">
      <c r="A649" s="11"/>
      <c r="B649" s="315"/>
      <c r="C649" s="315"/>
      <c r="D649" s="42"/>
      <c r="E649" s="42"/>
      <c r="F649" s="314"/>
      <c r="G649" s="5"/>
      <c r="H649" s="5"/>
      <c r="I649" s="11"/>
      <c r="J649" s="5"/>
      <c r="K649" s="5"/>
      <c r="L649" s="5"/>
      <c r="M649" s="5"/>
      <c r="N649" s="5"/>
      <c r="O649" s="5"/>
      <c r="P649" s="11"/>
      <c r="Q649" s="11"/>
      <c r="R649" s="11"/>
    </row>
    <row r="650" spans="1:18" ht="16.5" customHeight="1">
      <c r="A650" s="11"/>
      <c r="B650" s="475"/>
      <c r="C650" s="475"/>
      <c r="D650" s="475"/>
      <c r="E650" s="42"/>
      <c r="F650" s="314"/>
      <c r="G650" s="5"/>
      <c r="H650" s="5"/>
      <c r="I650" s="11"/>
      <c r="J650" s="5"/>
      <c r="K650" s="5"/>
      <c r="L650" s="5"/>
      <c r="M650" s="5"/>
      <c r="N650" s="5"/>
      <c r="O650" s="11"/>
      <c r="P650" s="11"/>
      <c r="Q650" s="11"/>
      <c r="R650" s="11"/>
    </row>
    <row r="651" spans="1:18" ht="15.75">
      <c r="A651" s="11"/>
      <c r="B651" s="11"/>
      <c r="C651" s="11"/>
      <c r="D651" s="11"/>
      <c r="E651" s="11"/>
      <c r="F651" s="11"/>
      <c r="G651" s="43"/>
      <c r="H651" s="5"/>
      <c r="I651" s="11"/>
      <c r="J651" s="11"/>
      <c r="K651" s="5"/>
      <c r="L651" s="5"/>
      <c r="M651" s="5"/>
      <c r="N651" s="5"/>
      <c r="O651" s="5"/>
      <c r="P651" s="11"/>
      <c r="Q651" s="11"/>
      <c r="R651" s="11"/>
    </row>
    <row r="652" spans="1:18" ht="15.75">
      <c r="A652" s="11"/>
      <c r="B652" s="316"/>
      <c r="C652" s="317"/>
      <c r="D652" s="318"/>
      <c r="E652" s="318"/>
      <c r="F652" s="319"/>
      <c r="G652" s="5"/>
      <c r="H652" s="5"/>
      <c r="I652" s="11"/>
      <c r="J652" s="5"/>
      <c r="K652" s="5"/>
      <c r="L652" s="5"/>
      <c r="M652" s="5"/>
      <c r="N652" s="5"/>
      <c r="O652" s="5"/>
      <c r="P652" s="11"/>
      <c r="Q652" s="11"/>
      <c r="R652" s="11"/>
    </row>
    <row r="653" spans="1:18" ht="16.5" customHeight="1">
      <c r="A653" s="11"/>
      <c r="B653" s="475"/>
      <c r="C653" s="475"/>
      <c r="D653" s="475"/>
      <c r="E653" s="42"/>
      <c r="F653" s="314"/>
      <c r="G653" s="5"/>
      <c r="H653" s="5"/>
      <c r="I653" s="11"/>
      <c r="J653" s="5"/>
      <c r="K653" s="5"/>
      <c r="L653" s="5"/>
      <c r="M653" s="5"/>
      <c r="N653" s="5"/>
      <c r="O653" s="11"/>
      <c r="P653" s="11"/>
      <c r="Q653" s="11"/>
      <c r="R653" s="11"/>
    </row>
    <row r="654" spans="1:18" ht="15.75">
      <c r="A654" s="11"/>
      <c r="B654" s="42"/>
      <c r="C654" s="42"/>
      <c r="D654" s="42"/>
      <c r="E654" s="42"/>
      <c r="F654" s="314"/>
      <c r="G654" s="5"/>
      <c r="H654" s="5"/>
      <c r="I654" s="11"/>
      <c r="J654" s="5"/>
      <c r="K654" s="5"/>
      <c r="L654" s="5"/>
      <c r="M654" s="5"/>
      <c r="N654" s="5"/>
      <c r="O654" s="5"/>
      <c r="P654" s="11"/>
      <c r="Q654" s="11"/>
      <c r="R654" s="11"/>
    </row>
    <row r="655" spans="1:18" ht="15.75">
      <c r="A655" s="11"/>
      <c r="B655" s="315"/>
      <c r="C655" s="315"/>
      <c r="D655" s="42"/>
      <c r="E655" s="42"/>
      <c r="F655" s="314"/>
      <c r="G655" s="5"/>
      <c r="H655" s="5"/>
      <c r="I655" s="11"/>
      <c r="J655" s="5"/>
      <c r="K655" s="5"/>
      <c r="L655" s="5"/>
      <c r="M655" s="5"/>
      <c r="N655" s="5"/>
      <c r="O655" s="5"/>
      <c r="P655" s="11"/>
      <c r="Q655" s="11"/>
      <c r="R655" s="11"/>
    </row>
    <row r="656" spans="1:18" ht="18" customHeight="1">
      <c r="A656" s="11"/>
      <c r="B656" s="475"/>
      <c r="C656" s="475"/>
      <c r="D656" s="475"/>
      <c r="E656" s="42"/>
      <c r="F656" s="314"/>
      <c r="G656" s="5"/>
      <c r="H656" s="5"/>
      <c r="I656" s="11"/>
      <c r="J656" s="5"/>
      <c r="K656" s="5"/>
      <c r="L656" s="5"/>
      <c r="M656" s="5"/>
      <c r="N656" s="11"/>
      <c r="O656" s="5"/>
      <c r="P656" s="11"/>
      <c r="Q656" s="11"/>
      <c r="R656" s="11"/>
    </row>
    <row r="657" spans="1:18" ht="15.75">
      <c r="A657" s="11"/>
      <c r="B657" s="315"/>
      <c r="C657" s="315"/>
      <c r="D657" s="42"/>
      <c r="E657" s="42"/>
      <c r="F657" s="42"/>
      <c r="G657" s="5"/>
      <c r="H657" s="5"/>
      <c r="I657" s="11"/>
      <c r="J657" s="11"/>
      <c r="K657" s="5"/>
      <c r="L657" s="5"/>
      <c r="M657" s="5"/>
      <c r="N657" s="5"/>
      <c r="O657" s="5"/>
      <c r="P657" s="11"/>
      <c r="Q657" s="11"/>
      <c r="R657" s="11"/>
    </row>
    <row r="658" spans="1:18" ht="15.75">
      <c r="A658" s="11"/>
      <c r="B658" s="43"/>
      <c r="C658" s="43"/>
      <c r="D658" s="43"/>
      <c r="E658" s="43"/>
      <c r="F658" s="43"/>
      <c r="G658" s="5"/>
      <c r="H658" s="5"/>
      <c r="I658" s="11"/>
      <c r="J658" s="5"/>
      <c r="K658" s="5"/>
      <c r="L658" s="5"/>
      <c r="M658" s="5"/>
      <c r="N658" s="5"/>
      <c r="O658" s="5"/>
      <c r="P658" s="11"/>
      <c r="Q658" s="11"/>
      <c r="R658" s="11"/>
    </row>
    <row r="659" spans="1:18" ht="15.75">
      <c r="A659" s="11"/>
      <c r="B659" s="42"/>
      <c r="C659" s="42"/>
      <c r="D659" s="42"/>
      <c r="E659" s="42"/>
      <c r="F659" s="42"/>
      <c r="G659" s="5"/>
      <c r="H659" s="5"/>
      <c r="I659" s="11"/>
      <c r="J659" s="5"/>
      <c r="K659" s="11"/>
      <c r="L659" s="5"/>
      <c r="M659" s="5"/>
      <c r="N659" s="5"/>
      <c r="O659" s="5"/>
      <c r="P659" s="11"/>
      <c r="Q659" s="11"/>
      <c r="R659" s="11"/>
    </row>
    <row r="660" spans="1:18" ht="15.75">
      <c r="A660" s="11"/>
      <c r="B660" s="42"/>
      <c r="C660" s="42"/>
      <c r="D660" s="42"/>
      <c r="E660" s="42"/>
      <c r="F660" s="42"/>
      <c r="G660" s="5"/>
      <c r="H660" s="5"/>
      <c r="I660" s="11"/>
      <c r="J660" s="5"/>
      <c r="K660" s="5"/>
      <c r="L660" s="11"/>
      <c r="M660" s="11"/>
      <c r="N660" s="11"/>
      <c r="O660" s="11"/>
      <c r="P660" s="11"/>
      <c r="Q660" s="11"/>
      <c r="R660" s="11"/>
    </row>
    <row r="661" spans="1:18" ht="16.5" customHeight="1">
      <c r="A661" s="11"/>
      <c r="B661" s="475"/>
      <c r="C661" s="475"/>
      <c r="D661" s="475"/>
      <c r="E661" s="42"/>
      <c r="F661" s="42"/>
      <c r="G661" s="5"/>
      <c r="H661" s="11"/>
      <c r="I661" s="5"/>
      <c r="J661" s="11"/>
      <c r="K661" s="11"/>
      <c r="L661" s="5"/>
      <c r="M661" s="5"/>
      <c r="N661" s="5"/>
      <c r="O661" s="11"/>
      <c r="P661" s="11"/>
      <c r="Q661" s="11"/>
      <c r="R661" s="11"/>
    </row>
    <row r="662" spans="1:18" ht="15.75">
      <c r="A662" s="11"/>
      <c r="B662" s="42"/>
      <c r="C662" s="42"/>
      <c r="D662" s="42"/>
      <c r="E662" s="42"/>
      <c r="F662" s="42"/>
      <c r="G662" s="5"/>
      <c r="H662" s="5"/>
      <c r="I662" s="11"/>
      <c r="J662" s="5"/>
      <c r="K662" s="5"/>
      <c r="L662" s="11"/>
      <c r="M662" s="11"/>
      <c r="N662" s="11"/>
      <c r="O662" s="11"/>
      <c r="P662" s="11"/>
      <c r="Q662" s="11"/>
      <c r="R662" s="11"/>
    </row>
    <row r="663" spans="1:18" ht="15.75">
      <c r="A663" s="11"/>
      <c r="B663" s="42"/>
      <c r="C663" s="42"/>
      <c r="D663" s="42"/>
      <c r="E663" s="42"/>
      <c r="F663" s="42"/>
      <c r="G663" s="11"/>
      <c r="H663" s="11"/>
      <c r="I663" s="11"/>
      <c r="J663" s="11"/>
      <c r="K663" s="11"/>
      <c r="L663" s="11"/>
      <c r="M663" s="11"/>
      <c r="N663" s="11"/>
      <c r="O663" s="11"/>
      <c r="P663" s="11"/>
      <c r="Q663" s="11"/>
      <c r="R663" s="11"/>
    </row>
    <row r="664" spans="1:18" ht="16.5" customHeight="1">
      <c r="A664" s="11"/>
      <c r="B664" s="475"/>
      <c r="C664" s="475"/>
      <c r="D664" s="475"/>
      <c r="E664" s="42"/>
      <c r="F664" s="42"/>
      <c r="G664" s="11"/>
      <c r="H664" s="11"/>
      <c r="I664" s="11"/>
      <c r="J664" s="11"/>
      <c r="K664" s="11"/>
      <c r="L664" s="11"/>
      <c r="M664" s="11"/>
      <c r="N664" s="11"/>
      <c r="O664" s="11"/>
      <c r="P664" s="11"/>
      <c r="Q664" s="11"/>
      <c r="R664" s="11"/>
    </row>
    <row r="665" spans="1:18" ht="15.75">
      <c r="A665" s="11"/>
      <c r="B665" s="42"/>
      <c r="C665" s="42"/>
      <c r="D665" s="42"/>
      <c r="E665" s="42"/>
      <c r="F665" s="42"/>
      <c r="G665" s="11"/>
      <c r="H665" s="11"/>
      <c r="I665" s="11"/>
      <c r="J665" s="11"/>
      <c r="K665" s="11"/>
      <c r="L665" s="11"/>
      <c r="M665" s="11"/>
      <c r="N665" s="11"/>
      <c r="O665" s="11"/>
      <c r="P665" s="11"/>
      <c r="Q665" s="11"/>
      <c r="R665" s="11"/>
    </row>
    <row r="666" spans="1:18" ht="15.75">
      <c r="A666" s="11"/>
      <c r="B666" s="42"/>
      <c r="C666" s="42"/>
      <c r="D666" s="42"/>
      <c r="E666" s="42"/>
      <c r="F666" s="42"/>
      <c r="G666" s="11"/>
      <c r="H666" s="11"/>
      <c r="I666" s="11"/>
      <c r="J666" s="11"/>
      <c r="K666" s="11"/>
      <c r="L666" s="11"/>
      <c r="M666" s="11"/>
      <c r="N666" s="11"/>
      <c r="O666" s="11"/>
      <c r="P666" s="11"/>
      <c r="Q666" s="11"/>
      <c r="R666" s="11"/>
    </row>
    <row r="667" spans="1:18" ht="16.5" customHeight="1">
      <c r="A667" s="11"/>
      <c r="B667" s="475"/>
      <c r="C667" s="475"/>
      <c r="D667" s="475"/>
      <c r="E667" s="42"/>
      <c r="F667" s="42"/>
      <c r="G667" s="11"/>
      <c r="H667" s="11"/>
      <c r="I667" s="11"/>
      <c r="J667" s="11"/>
      <c r="K667" s="11"/>
      <c r="L667" s="11"/>
      <c r="M667" s="11"/>
      <c r="N667" s="11"/>
      <c r="O667" s="11"/>
      <c r="P667" s="11"/>
      <c r="Q667" s="11"/>
      <c r="R667" s="11"/>
    </row>
    <row r="668" spans="1:8" ht="15.75">
      <c r="A668" s="11"/>
      <c r="B668" s="42"/>
      <c r="C668" s="42"/>
      <c r="D668" s="42"/>
      <c r="E668" s="42"/>
      <c r="F668" s="42"/>
      <c r="G668" s="11"/>
      <c r="H668" s="11"/>
    </row>
    <row r="669" spans="2:8" ht="15.75">
      <c r="B669" s="42"/>
      <c r="C669" s="42"/>
      <c r="D669" s="42"/>
      <c r="E669" s="42"/>
      <c r="F669" s="42"/>
      <c r="G669" s="11"/>
      <c r="H669" s="11"/>
    </row>
    <row r="670" spans="2:8" ht="16.5" customHeight="1">
      <c r="B670" s="475"/>
      <c r="C670" s="475"/>
      <c r="D670" s="475"/>
      <c r="E670" s="42"/>
      <c r="F670" s="42"/>
      <c r="G670" s="11"/>
      <c r="H670" s="11"/>
    </row>
    <row r="671" spans="2:8" ht="15.75">
      <c r="B671" s="42"/>
      <c r="C671" s="42"/>
      <c r="D671" s="42"/>
      <c r="E671" s="42"/>
      <c r="F671" s="42"/>
      <c r="G671" s="11"/>
      <c r="H671" s="11"/>
    </row>
    <row r="672" spans="2:8" ht="15.75">
      <c r="B672" s="42"/>
      <c r="C672" s="42"/>
      <c r="D672" s="42"/>
      <c r="E672" s="42"/>
      <c r="F672" s="42"/>
      <c r="G672" s="11"/>
      <c r="H672" s="11"/>
    </row>
    <row r="673" spans="2:8" ht="19.5" customHeight="1">
      <c r="B673" s="475"/>
      <c r="C673" s="475"/>
      <c r="D673" s="475"/>
      <c r="E673" s="42"/>
      <c r="F673" s="42"/>
      <c r="G673" s="11"/>
      <c r="H673" s="11"/>
    </row>
    <row r="674" spans="2:8" ht="15.75">
      <c r="B674" s="42"/>
      <c r="C674" s="42"/>
      <c r="D674" s="42"/>
      <c r="E674" s="42"/>
      <c r="F674" s="42"/>
      <c r="G674" s="11"/>
      <c r="H674" s="11"/>
    </row>
    <row r="675" spans="2:8" ht="15.75">
      <c r="B675" s="42"/>
      <c r="C675" s="42"/>
      <c r="D675" s="42"/>
      <c r="E675" s="42"/>
      <c r="F675" s="42"/>
      <c r="G675" s="11"/>
      <c r="H675" s="11"/>
    </row>
    <row r="676" spans="2:8" ht="19.5" customHeight="1">
      <c r="B676" s="475"/>
      <c r="C676" s="475"/>
      <c r="D676" s="475"/>
      <c r="E676" s="42"/>
      <c r="F676" s="42"/>
      <c r="G676" s="11"/>
      <c r="H676" s="11"/>
    </row>
  </sheetData>
  <sheetProtection selectLockedCells="1" selectUnlockedCells="1"/>
  <mergeCells count="23">
    <mergeCell ref="B673:D673"/>
    <mergeCell ref="B645:D645"/>
    <mergeCell ref="A639:B639"/>
    <mergeCell ref="B641:C641"/>
    <mergeCell ref="H18:N18"/>
    <mergeCell ref="B647:D647"/>
    <mergeCell ref="B676:D676"/>
    <mergeCell ref="B656:D656"/>
    <mergeCell ref="B661:D661"/>
    <mergeCell ref="B664:D664"/>
    <mergeCell ref="B667:D667"/>
    <mergeCell ref="U12:W12"/>
    <mergeCell ref="B650:D650"/>
    <mergeCell ref="A638:B638"/>
    <mergeCell ref="B670:D670"/>
    <mergeCell ref="B653:D653"/>
    <mergeCell ref="T2:X2"/>
    <mergeCell ref="J20:L20"/>
    <mergeCell ref="A356:X356"/>
    <mergeCell ref="A397:B397"/>
    <mergeCell ref="A398:X398"/>
    <mergeCell ref="U7:W7"/>
    <mergeCell ref="U13:W13"/>
  </mergeCells>
  <printOptions/>
  <pageMargins left="0.75" right="0.75" top="0.85" bottom="0.6097222222222223" header="0.5118055555555555" footer="0.5118055555555555"/>
  <pageSetup horizontalDpi="300" verticalDpi="300" orientation="landscape" paperSize="8" scale="34" r:id="rId3"/>
  <rowBreaks count="2" manualBreakCount="2">
    <brk id="508" max="25" man="1"/>
    <brk id="526" max="2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Aizada Amirbekova [Айзада Амирбекова]</dc:creator>
  <cp:keywords/>
  <dc:description/>
  <cp:lastModifiedBy>Zhanara Kaliyeva [Жанара Калиева]</cp:lastModifiedBy>
  <dcterms:created xsi:type="dcterms:W3CDTF">2014-05-26T04:52:00Z</dcterms:created>
  <dcterms:modified xsi:type="dcterms:W3CDTF">2014-08-18T11:34:26Z</dcterms:modified>
  <cp:category/>
  <cp:version/>
  <cp:contentType/>
  <cp:contentStatus/>
</cp:coreProperties>
</file>